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MarloesBotzen\Documents\"/>
    </mc:Choice>
  </mc:AlternateContent>
  <xr:revisionPtr revIDLastSave="0" documentId="8_{12C9544C-7B5C-40F4-9DB1-2B29A5954271}" xr6:coauthVersionLast="45" xr6:coauthVersionMax="45" xr10:uidLastSave="{00000000-0000-0000-0000-000000000000}"/>
  <bookViews>
    <workbookView xWindow="7170" yWindow="-17580" windowWidth="16485" windowHeight="15120" activeTab="6" xr2:uid="{A702B417-C519-4E92-A242-DF44C383FD74}"/>
  </bookViews>
  <sheets>
    <sheet name="Introductie" sheetId="12" r:id="rId1"/>
    <sheet name="Uitleg" sheetId="13" r:id="rId2"/>
    <sheet name="Transition" sheetId="1" r:id="rId3"/>
    <sheet name="Parameters" sheetId="4" r:id="rId4"/>
    <sheet name="Resources" sheetId="6" r:id="rId5"/>
    <sheet name="Graphs" sheetId="9" state="hidden" r:id="rId6"/>
    <sheet name="Model" sheetId="3" r:id="rId7"/>
    <sheet name="Solver" sheetId="10" state="hidden" r:id="rId8"/>
  </sheets>
  <definedNames>
    <definedName name="_Hlk35934409" localSheetId="1">Uitleg!$A$11</definedName>
    <definedName name="solver_adj" localSheetId="6" hidden="1">Model!$B$29:$T$35</definedName>
    <definedName name="solver_adj" localSheetId="7" hidden="1">Solver!$B$21:$AF$26</definedName>
    <definedName name="solver_cvg" localSheetId="7" hidden="1">0.0001</definedName>
    <definedName name="solver_drv" localSheetId="7" hidden="1">2</definedName>
    <definedName name="solver_eng" localSheetId="6" hidden="1">2</definedName>
    <definedName name="solver_eng" localSheetId="7" hidden="1">2</definedName>
    <definedName name="solver_est" localSheetId="7" hidden="1">1</definedName>
    <definedName name="solver_itr" localSheetId="7" hidden="1">2147483647</definedName>
    <definedName name="solver_lhs1" localSheetId="7" hidden="1">Solver!$AF$21:$AF$26</definedName>
    <definedName name="solver_lhs2" localSheetId="7" hidden="1">Solver!$AF$4:$AF$9</definedName>
    <definedName name="solver_lhs3" localSheetId="7" hidden="1">Solver!$B$21:$AE$26</definedName>
    <definedName name="solver_lhs4" localSheetId="7" hidden="1">Solver!$B$21:$AE$26</definedName>
    <definedName name="solver_lhs5" localSheetId="7" hidden="1">Solver!$B$27:$AE$27</definedName>
    <definedName name="solver_lhs6" localSheetId="7" hidden="1">Solver!$B$21:$R$25</definedName>
    <definedName name="solver_lhs7" localSheetId="7" hidden="1">Solver!$B$21:$R$25</definedName>
    <definedName name="solver_lin" localSheetId="7" hidden="1">1</definedName>
    <definedName name="solver_mip" localSheetId="7" hidden="1">2147483647</definedName>
    <definedName name="solver_mni" localSheetId="7" hidden="1">30</definedName>
    <definedName name="solver_mrt" localSheetId="7" hidden="1">0.075</definedName>
    <definedName name="solver_msl" localSheetId="7" hidden="1">2</definedName>
    <definedName name="solver_neg" localSheetId="7" hidden="1">1</definedName>
    <definedName name="solver_nod" localSheetId="7" hidden="1">2147483647</definedName>
    <definedName name="solver_num" localSheetId="7" hidden="1">5</definedName>
    <definedName name="solver_nwt" localSheetId="7" hidden="1">1</definedName>
    <definedName name="solver_opt" localSheetId="6" hidden="1">Model!$B$1</definedName>
    <definedName name="solver_opt" localSheetId="7" hidden="1">Solver!$B$1</definedName>
    <definedName name="solver_pre" localSheetId="7" hidden="1">0.000001</definedName>
    <definedName name="solver_rbv" localSheetId="7" hidden="1">2</definedName>
    <definedName name="solver_rel1" localSheetId="7" hidden="1">3</definedName>
    <definedName name="solver_rel2" localSheetId="7" hidden="1">3</definedName>
    <definedName name="solver_rel3" localSheetId="7" hidden="1">4</definedName>
    <definedName name="solver_rel4" localSheetId="7" hidden="1">3</definedName>
    <definedName name="solver_rel5" localSheetId="7" hidden="1">1</definedName>
    <definedName name="solver_rel6" localSheetId="7" hidden="1">3</definedName>
    <definedName name="solver_rel7" localSheetId="7" hidden="1">3</definedName>
    <definedName name="solver_rhs1" localSheetId="7" hidden="1">0</definedName>
    <definedName name="solver_rhs2" localSheetId="7" hidden="1">Solver!$H$13:$H$18</definedName>
    <definedName name="solver_rhs3" localSheetId="7" hidden="1">geheeltallig</definedName>
    <definedName name="solver_rhs4" localSheetId="7" hidden="1">0</definedName>
    <definedName name="solver_rhs5" localSheetId="7" hidden="1">Solver!$B$10:$AE$10</definedName>
    <definedName name="solver_rhs6" localSheetId="7" hidden="1">0</definedName>
    <definedName name="solver_rhs7" localSheetId="7" hidden="1">0</definedName>
    <definedName name="solver_rlx" localSheetId="7" hidden="1">2</definedName>
    <definedName name="solver_rsd" localSheetId="7" hidden="1">0</definedName>
    <definedName name="solver_scl" localSheetId="7" hidden="1">2</definedName>
    <definedName name="solver_sho" localSheetId="7" hidden="1">2</definedName>
    <definedName name="solver_ssz" localSheetId="7" hidden="1">100</definedName>
    <definedName name="solver_tim" localSheetId="7" hidden="1">30</definedName>
    <definedName name="solver_tol" localSheetId="7" hidden="1">0.01</definedName>
    <definedName name="solver_typ" localSheetId="6" hidden="1">2</definedName>
    <definedName name="solver_typ" localSheetId="7" hidden="1">2</definedName>
    <definedName name="solver_val" localSheetId="6" hidden="1">0</definedName>
    <definedName name="solver_val" localSheetId="7" hidden="1">0</definedName>
    <definedName name="solver_ver" localSheetId="7" hidden="1">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22" i="10" l="1"/>
  <c r="AH23" i="10"/>
  <c r="AH24" i="10"/>
  <c r="AH25" i="10"/>
  <c r="AH26" i="10"/>
  <c r="AH21" i="10"/>
  <c r="B1" i="10" l="1"/>
  <c r="B25" i="3"/>
  <c r="B26" i="3" s="1"/>
  <c r="B27" i="3" s="1"/>
  <c r="B28" i="3" s="1"/>
  <c r="B29" i="3" s="1"/>
  <c r="B30" i="3" s="1"/>
  <c r="B31" i="3" s="1"/>
  <c r="B32" i="3" s="1"/>
  <c r="B33" i="3" s="1"/>
  <c r="B34" i="3" s="1"/>
  <c r="B35" i="3" s="1"/>
  <c r="B36" i="3" s="1"/>
  <c r="B37" i="3" s="1"/>
  <c r="B38" i="3" s="1"/>
  <c r="B39" i="3" s="1"/>
  <c r="B40" i="3" s="1"/>
  <c r="B41" i="3" s="1"/>
  <c r="B42" i="3" s="1"/>
  <c r="B43" i="3" s="1"/>
  <c r="B44" i="3" s="1"/>
  <c r="A57" i="3" l="1"/>
  <c r="A59" i="3"/>
  <c r="A60" i="3"/>
  <c r="A61" i="3"/>
  <c r="A62" i="3"/>
  <c r="A63" i="3"/>
  <c r="A56" i="3"/>
  <c r="A54" i="3"/>
  <c r="R56" i="3"/>
  <c r="R57" i="3"/>
  <c r="R58" i="3"/>
  <c r="R59" i="3"/>
  <c r="R60" i="3"/>
  <c r="R61" i="3"/>
  <c r="R62" i="3"/>
  <c r="Q56" i="3"/>
  <c r="Q57" i="3"/>
  <c r="Q58" i="3"/>
  <c r="Q59" i="3"/>
  <c r="Q60" i="3"/>
  <c r="Q61" i="3"/>
  <c r="Q62" i="3"/>
  <c r="P56" i="3"/>
  <c r="P57" i="3"/>
  <c r="P58" i="3"/>
  <c r="P59" i="3"/>
  <c r="P60" i="3"/>
  <c r="P61" i="3"/>
  <c r="P62" i="3"/>
  <c r="J56" i="3"/>
  <c r="K56" i="3"/>
  <c r="L56" i="3"/>
  <c r="M56" i="3"/>
  <c r="N56" i="3"/>
  <c r="O56" i="3"/>
  <c r="J57" i="3"/>
  <c r="K57" i="3"/>
  <c r="L57" i="3"/>
  <c r="M57" i="3"/>
  <c r="N57" i="3"/>
  <c r="O57" i="3"/>
  <c r="J58" i="3"/>
  <c r="K58" i="3"/>
  <c r="L58" i="3"/>
  <c r="M58" i="3"/>
  <c r="N58" i="3"/>
  <c r="O58" i="3"/>
  <c r="J59" i="3"/>
  <c r="K59" i="3"/>
  <c r="L59" i="3"/>
  <c r="M59" i="3"/>
  <c r="N59" i="3"/>
  <c r="O59" i="3"/>
  <c r="J60" i="3"/>
  <c r="K60" i="3"/>
  <c r="L60" i="3"/>
  <c r="M60" i="3"/>
  <c r="N60" i="3"/>
  <c r="O60" i="3"/>
  <c r="J61" i="3"/>
  <c r="K61" i="3"/>
  <c r="L61" i="3"/>
  <c r="M61" i="3"/>
  <c r="N61" i="3"/>
  <c r="O61" i="3"/>
  <c r="J62" i="3"/>
  <c r="K62" i="3"/>
  <c r="L62" i="3"/>
  <c r="M62" i="3"/>
  <c r="N62" i="3"/>
  <c r="O62" i="3"/>
  <c r="F56" i="3"/>
  <c r="G56" i="3"/>
  <c r="H56" i="3"/>
  <c r="I56" i="3"/>
  <c r="F57" i="3"/>
  <c r="G57" i="3"/>
  <c r="H57" i="3"/>
  <c r="I57" i="3"/>
  <c r="F58" i="3"/>
  <c r="G58" i="3"/>
  <c r="H58" i="3"/>
  <c r="I58" i="3"/>
  <c r="F59" i="3"/>
  <c r="G59" i="3"/>
  <c r="H59" i="3"/>
  <c r="I59" i="3"/>
  <c r="F60" i="3"/>
  <c r="G60" i="3"/>
  <c r="H60" i="3"/>
  <c r="I60" i="3"/>
  <c r="F61" i="3"/>
  <c r="G61" i="3"/>
  <c r="H61" i="3"/>
  <c r="I61" i="3"/>
  <c r="F62" i="3"/>
  <c r="G62" i="3"/>
  <c r="H62" i="3"/>
  <c r="I62" i="3"/>
  <c r="P47" i="3"/>
  <c r="Q47" i="3"/>
  <c r="R47" i="3"/>
  <c r="B56" i="3"/>
  <c r="E56" i="3"/>
  <c r="P48" i="3"/>
  <c r="Q48" i="3"/>
  <c r="R48" i="3"/>
  <c r="B57" i="3"/>
  <c r="E57" i="3"/>
  <c r="P49" i="3"/>
  <c r="Q49" i="3"/>
  <c r="R49" i="3"/>
  <c r="B58" i="3"/>
  <c r="E58" i="3"/>
  <c r="P50" i="3"/>
  <c r="Q50" i="3"/>
  <c r="R50" i="3"/>
  <c r="B59" i="3"/>
  <c r="E59" i="3"/>
  <c r="P51" i="3"/>
  <c r="Q51" i="3"/>
  <c r="R51" i="3"/>
  <c r="B60" i="3"/>
  <c r="E60" i="3"/>
  <c r="P52" i="3"/>
  <c r="Q52" i="3"/>
  <c r="R52" i="3"/>
  <c r="B61" i="3"/>
  <c r="E61" i="3"/>
  <c r="P53" i="3"/>
  <c r="Q53" i="3"/>
  <c r="R53" i="3"/>
  <c r="B62" i="3"/>
  <c r="E62" i="3"/>
  <c r="O47" i="3"/>
  <c r="O48" i="3"/>
  <c r="O49" i="3"/>
  <c r="O50" i="3"/>
  <c r="O51" i="3"/>
  <c r="O52" i="3"/>
  <c r="O53" i="3"/>
  <c r="N47" i="3"/>
  <c r="N48" i="3"/>
  <c r="N49" i="3"/>
  <c r="N50" i="3"/>
  <c r="N51" i="3"/>
  <c r="N52" i="3"/>
  <c r="N53" i="3"/>
  <c r="A48" i="3"/>
  <c r="B48" i="3"/>
  <c r="E48" i="3"/>
  <c r="F48" i="3"/>
  <c r="G48" i="3"/>
  <c r="H48" i="3"/>
  <c r="I48" i="3"/>
  <c r="J48" i="3"/>
  <c r="K48" i="3"/>
  <c r="L48" i="3"/>
  <c r="M48" i="3"/>
  <c r="B49" i="3"/>
  <c r="E49" i="3"/>
  <c r="F49" i="3"/>
  <c r="G49" i="3"/>
  <c r="H49" i="3"/>
  <c r="I49" i="3"/>
  <c r="J49" i="3"/>
  <c r="K49" i="3"/>
  <c r="L49" i="3"/>
  <c r="M49" i="3"/>
  <c r="A50" i="3"/>
  <c r="B50" i="3"/>
  <c r="E50" i="3"/>
  <c r="F50" i="3"/>
  <c r="G50" i="3"/>
  <c r="H50" i="3"/>
  <c r="I50" i="3"/>
  <c r="J50" i="3"/>
  <c r="K50" i="3"/>
  <c r="L50" i="3"/>
  <c r="M50" i="3"/>
  <c r="A51" i="3"/>
  <c r="B51" i="3"/>
  <c r="E51" i="3"/>
  <c r="F51" i="3"/>
  <c r="G51" i="3"/>
  <c r="H51" i="3"/>
  <c r="I51" i="3"/>
  <c r="J51" i="3"/>
  <c r="K51" i="3"/>
  <c r="L51" i="3"/>
  <c r="M51" i="3"/>
  <c r="A52" i="3"/>
  <c r="B52" i="3"/>
  <c r="E52" i="3"/>
  <c r="F52" i="3"/>
  <c r="G52" i="3"/>
  <c r="H52" i="3"/>
  <c r="I52" i="3"/>
  <c r="J52" i="3"/>
  <c r="K52" i="3"/>
  <c r="L52" i="3"/>
  <c r="M52" i="3"/>
  <c r="A53" i="3"/>
  <c r="B53" i="3"/>
  <c r="E53" i="3"/>
  <c r="F53" i="3"/>
  <c r="G53" i="3"/>
  <c r="H53" i="3"/>
  <c r="I53" i="3"/>
  <c r="J53" i="3"/>
  <c r="K53" i="3"/>
  <c r="L53" i="3"/>
  <c r="M53" i="3"/>
  <c r="B47" i="3"/>
  <c r="E47" i="3"/>
  <c r="F47" i="3"/>
  <c r="G47" i="3"/>
  <c r="H47" i="3"/>
  <c r="I47" i="3"/>
  <c r="J47" i="3"/>
  <c r="K47" i="3"/>
  <c r="L47" i="3"/>
  <c r="M47" i="3"/>
  <c r="A47" i="3"/>
  <c r="B17" i="10" l="1"/>
  <c r="C27" i="10" l="1"/>
  <c r="E54" i="3" s="1"/>
  <c r="D27" i="10"/>
  <c r="F54" i="3" s="1"/>
  <c r="E27" i="10"/>
  <c r="G54" i="3" s="1"/>
  <c r="F27" i="10"/>
  <c r="H54" i="3" s="1"/>
  <c r="G27" i="10"/>
  <c r="I54" i="3" s="1"/>
  <c r="H27" i="10"/>
  <c r="J54" i="3" s="1"/>
  <c r="I27" i="10"/>
  <c r="K54" i="3" s="1"/>
  <c r="J27" i="10"/>
  <c r="L54" i="3" s="1"/>
  <c r="K27" i="10"/>
  <c r="M54" i="3" s="1"/>
  <c r="L27" i="10"/>
  <c r="N54" i="3" s="1"/>
  <c r="M27" i="10"/>
  <c r="O54" i="3" s="1"/>
  <c r="N27" i="10"/>
  <c r="P54" i="3" s="1"/>
  <c r="O27" i="10"/>
  <c r="Q54" i="3" s="1"/>
  <c r="P27" i="10"/>
  <c r="R54" i="3" s="1"/>
  <c r="Q27" i="10"/>
  <c r="B63" i="3" s="1"/>
  <c r="R27" i="10"/>
  <c r="E63" i="3" s="1"/>
  <c r="S27" i="10"/>
  <c r="F63" i="3" s="1"/>
  <c r="T27" i="10"/>
  <c r="G63" i="3" s="1"/>
  <c r="U27" i="10"/>
  <c r="H63" i="3" s="1"/>
  <c r="V27" i="10"/>
  <c r="I63" i="3" s="1"/>
  <c r="W27" i="10"/>
  <c r="J63" i="3" s="1"/>
  <c r="X27" i="10"/>
  <c r="K63" i="3" s="1"/>
  <c r="Y27" i="10"/>
  <c r="L63" i="3" s="1"/>
  <c r="Z27" i="10"/>
  <c r="M63" i="3" s="1"/>
  <c r="AA27" i="10"/>
  <c r="N63" i="3" s="1"/>
  <c r="AB27" i="10"/>
  <c r="O63" i="3" s="1"/>
  <c r="AC27" i="10"/>
  <c r="P63" i="3" s="1"/>
  <c r="AD27" i="10"/>
  <c r="Q63" i="3" s="1"/>
  <c r="AE27" i="10"/>
  <c r="R63" i="3" s="1"/>
  <c r="B27" i="10"/>
  <c r="B54" i="3" s="1"/>
  <c r="M1" i="9" l="1"/>
  <c r="L1" i="9"/>
  <c r="K1" i="9"/>
  <c r="J1" i="9"/>
  <c r="I1" i="9"/>
  <c r="H1" i="9"/>
  <c r="C7" i="3"/>
  <c r="E7" i="3" s="1"/>
  <c r="C5" i="3"/>
  <c r="C4" i="3"/>
  <c r="C3" i="3"/>
  <c r="C2" i="3"/>
  <c r="E2" i="3" s="1"/>
  <c r="B17" i="3"/>
  <c r="G1" i="9"/>
  <c r="F1" i="9"/>
  <c r="E1" i="9"/>
  <c r="D1" i="9"/>
  <c r="C1" i="9"/>
  <c r="B1" i="9"/>
  <c r="E4" i="3" l="1"/>
  <c r="A18" i="3"/>
  <c r="H1" i="1" l="1"/>
  <c r="J18" i="10"/>
  <c r="J7" i="3" s="1"/>
  <c r="A26"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B20" i="10"/>
  <c r="A22" i="10"/>
  <c r="A23" i="10"/>
  <c r="A24" i="10"/>
  <c r="A25" i="10"/>
  <c r="A21" i="10"/>
  <c r="F2" i="4"/>
  <c r="C17" i="10"/>
  <c r="B18" i="10"/>
  <c r="F18" i="10" s="1"/>
  <c r="A14" i="10"/>
  <c r="A15" i="10"/>
  <c r="A16" i="10"/>
  <c r="A17" i="10"/>
  <c r="A18" i="10"/>
  <c r="A13" i="10"/>
  <c r="C3" i="10"/>
  <c r="D3" i="10"/>
  <c r="E3" i="10"/>
  <c r="F3" i="10"/>
  <c r="G3" i="10"/>
  <c r="H3" i="10"/>
  <c r="I3" i="10"/>
  <c r="J3" i="10"/>
  <c r="K3" i="10"/>
  <c r="L3" i="10"/>
  <c r="M3" i="10"/>
  <c r="N3" i="10"/>
  <c r="O3" i="10"/>
  <c r="P3" i="10"/>
  <c r="Q3" i="10"/>
  <c r="R3" i="10"/>
  <c r="S3" i="10"/>
  <c r="T3" i="10"/>
  <c r="U3" i="10"/>
  <c r="V3" i="10"/>
  <c r="W3" i="10"/>
  <c r="X3" i="10"/>
  <c r="Y3" i="10"/>
  <c r="Z3" i="10"/>
  <c r="AA3" i="10"/>
  <c r="AB3" i="10"/>
  <c r="AC3" i="10"/>
  <c r="AD3" i="10"/>
  <c r="AE3" i="10"/>
  <c r="B3" i="10"/>
  <c r="C4" i="10"/>
  <c r="D4" i="10"/>
  <c r="E4" i="10"/>
  <c r="F4" i="10"/>
  <c r="G4" i="10"/>
  <c r="H4" i="10"/>
  <c r="I4" i="10"/>
  <c r="J4" i="10"/>
  <c r="K4" i="10"/>
  <c r="L4" i="10"/>
  <c r="M4" i="10"/>
  <c r="N4" i="10"/>
  <c r="O4" i="10"/>
  <c r="P4" i="10"/>
  <c r="Q4" i="10"/>
  <c r="R4" i="10"/>
  <c r="S4" i="10"/>
  <c r="T4" i="10"/>
  <c r="U4" i="10"/>
  <c r="V4" i="10"/>
  <c r="W4" i="10"/>
  <c r="X4" i="10"/>
  <c r="Y4" i="10"/>
  <c r="Z4" i="10"/>
  <c r="AA4" i="10"/>
  <c r="AB4" i="10"/>
  <c r="AC4" i="10"/>
  <c r="AD4" i="10"/>
  <c r="AE4" i="10"/>
  <c r="C5" i="10"/>
  <c r="D5" i="10"/>
  <c r="E5" i="10"/>
  <c r="F5" i="10"/>
  <c r="G5" i="10"/>
  <c r="H5" i="10"/>
  <c r="I5" i="10"/>
  <c r="J5" i="10"/>
  <c r="K5" i="10"/>
  <c r="L5" i="10"/>
  <c r="M5" i="10"/>
  <c r="N5" i="10"/>
  <c r="O5" i="10"/>
  <c r="P5" i="10"/>
  <c r="Q5" i="10"/>
  <c r="R5" i="10"/>
  <c r="S5" i="10"/>
  <c r="T5" i="10"/>
  <c r="U5" i="10"/>
  <c r="V5" i="10"/>
  <c r="W5" i="10"/>
  <c r="X5" i="10"/>
  <c r="Y5" i="10"/>
  <c r="Z5" i="10"/>
  <c r="AA5" i="10"/>
  <c r="AB5" i="10"/>
  <c r="AC5" i="10"/>
  <c r="AD5" i="10"/>
  <c r="AE5" i="10"/>
  <c r="C6" i="10"/>
  <c r="D6" i="10"/>
  <c r="E6" i="10"/>
  <c r="F6" i="10"/>
  <c r="G6" i="10"/>
  <c r="H6" i="10"/>
  <c r="I6" i="10"/>
  <c r="J6" i="10"/>
  <c r="K6" i="10"/>
  <c r="L6" i="10"/>
  <c r="M6" i="10"/>
  <c r="N6" i="10"/>
  <c r="O6" i="10"/>
  <c r="P6" i="10"/>
  <c r="Q6" i="10"/>
  <c r="R6" i="10"/>
  <c r="S6" i="10"/>
  <c r="T6" i="10"/>
  <c r="U6" i="10"/>
  <c r="V6" i="10"/>
  <c r="W6" i="10"/>
  <c r="X6" i="10"/>
  <c r="Y6" i="10"/>
  <c r="Z6" i="10"/>
  <c r="AA6" i="10"/>
  <c r="AB6" i="10"/>
  <c r="AC6" i="10"/>
  <c r="AD6" i="10"/>
  <c r="AE6" i="10"/>
  <c r="C7" i="10"/>
  <c r="D7" i="10"/>
  <c r="E7" i="10"/>
  <c r="F7" i="10"/>
  <c r="G7" i="10"/>
  <c r="H7" i="10"/>
  <c r="I7" i="10"/>
  <c r="J7" i="10"/>
  <c r="K7" i="10"/>
  <c r="L7" i="10"/>
  <c r="M7" i="10"/>
  <c r="N7" i="10"/>
  <c r="O7" i="10"/>
  <c r="P7" i="10"/>
  <c r="Q7" i="10"/>
  <c r="R7" i="10"/>
  <c r="S7" i="10"/>
  <c r="T7" i="10"/>
  <c r="U7" i="10"/>
  <c r="V7" i="10"/>
  <c r="W7" i="10"/>
  <c r="X7" i="10"/>
  <c r="Y7" i="10"/>
  <c r="Z7" i="10"/>
  <c r="AA7" i="10"/>
  <c r="AB7" i="10"/>
  <c r="AC7" i="10"/>
  <c r="AD7" i="10"/>
  <c r="AE7" i="10"/>
  <c r="C8" i="10"/>
  <c r="D8" i="10"/>
  <c r="E8" i="10"/>
  <c r="F8" i="10"/>
  <c r="G8" i="10"/>
  <c r="H8" i="10"/>
  <c r="I8" i="10"/>
  <c r="J8" i="10"/>
  <c r="K8" i="10"/>
  <c r="L8" i="10"/>
  <c r="M8" i="10"/>
  <c r="N8" i="10"/>
  <c r="O8" i="10"/>
  <c r="P8" i="10"/>
  <c r="Q8" i="10"/>
  <c r="R8" i="10"/>
  <c r="S8" i="10"/>
  <c r="T8" i="10"/>
  <c r="U8" i="10"/>
  <c r="V8" i="10"/>
  <c r="W8" i="10"/>
  <c r="X8" i="10"/>
  <c r="Y8" i="10"/>
  <c r="Z8" i="10"/>
  <c r="AA8" i="10"/>
  <c r="AB8" i="10"/>
  <c r="AC8" i="10"/>
  <c r="AD8" i="10"/>
  <c r="AE8" i="10"/>
  <c r="C9"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B5" i="10"/>
  <c r="I3" i="3" s="1"/>
  <c r="B6" i="10"/>
  <c r="B7" i="10"/>
  <c r="B8" i="10"/>
  <c r="B9" i="10"/>
  <c r="B4" i="10"/>
  <c r="A10" i="10"/>
  <c r="A9" i="10"/>
  <c r="A8" i="10"/>
  <c r="A5" i="10"/>
  <c r="A6" i="10"/>
  <c r="A7" i="10"/>
  <c r="A4" i="10"/>
  <c r="A20" i="3"/>
  <c r="A21" i="3"/>
  <c r="A19" i="3"/>
  <c r="A9" i="3"/>
  <c r="A10" i="3"/>
  <c r="A8" i="3"/>
  <c r="A7" i="3"/>
  <c r="A14" i="3"/>
  <c r="A15" i="3"/>
  <c r="A16" i="3"/>
  <c r="A17" i="3"/>
  <c r="A13" i="3"/>
  <c r="A3" i="3"/>
  <c r="A4" i="3"/>
  <c r="A5" i="3"/>
  <c r="A6" i="3"/>
  <c r="A2" i="3"/>
  <c r="V8" i="4"/>
  <c r="R8" i="4"/>
  <c r="N8" i="4"/>
  <c r="J8" i="4"/>
  <c r="E8" i="4"/>
  <c r="V9" i="4"/>
  <c r="R9" i="4"/>
  <c r="F9" i="4" s="1"/>
  <c r="N9" i="4"/>
  <c r="J9" i="4"/>
  <c r="E9" i="4"/>
  <c r="V10" i="4"/>
  <c r="R10" i="4"/>
  <c r="N10" i="4"/>
  <c r="J10" i="4"/>
  <c r="F10" i="4" s="1"/>
  <c r="E10" i="4"/>
  <c r="A7" i="4"/>
  <c r="A6" i="4"/>
  <c r="A3" i="4"/>
  <c r="A4" i="4"/>
  <c r="A5" i="4"/>
  <c r="A2" i="4"/>
  <c r="E7" i="4"/>
  <c r="J7" i="4"/>
  <c r="N7" i="4"/>
  <c r="R7" i="4"/>
  <c r="F7" i="4" s="1"/>
  <c r="V7" i="4"/>
  <c r="H3" i="1"/>
  <c r="H4" i="1"/>
  <c r="H5" i="1"/>
  <c r="H6" i="1"/>
  <c r="H7" i="1"/>
  <c r="H8" i="1"/>
  <c r="H2" i="1"/>
  <c r="G1" i="1"/>
  <c r="F1" i="1"/>
  <c r="D1" i="1"/>
  <c r="B1" i="1"/>
  <c r="A7" i="1"/>
  <c r="A3" i="1"/>
  <c r="C1" i="1" s="1"/>
  <c r="A4" i="1"/>
  <c r="A5" i="1"/>
  <c r="E1" i="1" s="1"/>
  <c r="A6" i="1"/>
  <c r="A2" i="1"/>
  <c r="C10" i="6"/>
  <c r="C10" i="10" s="1"/>
  <c r="D10" i="6"/>
  <c r="D10" i="10" s="1"/>
  <c r="E10" i="6"/>
  <c r="E10" i="10" s="1"/>
  <c r="F10" i="6"/>
  <c r="F10" i="10" s="1"/>
  <c r="G10" i="6"/>
  <c r="G10" i="10" s="1"/>
  <c r="H10" i="6"/>
  <c r="H10" i="10" s="1"/>
  <c r="I10" i="6"/>
  <c r="I10" i="10" s="1"/>
  <c r="J10" i="6"/>
  <c r="J10" i="10" s="1"/>
  <c r="K10" i="6"/>
  <c r="K10" i="10" s="1"/>
  <c r="L10" i="6"/>
  <c r="L10" i="10" s="1"/>
  <c r="M10" i="6"/>
  <c r="M10" i="10" s="1"/>
  <c r="N10" i="6"/>
  <c r="N10" i="10" s="1"/>
  <c r="O10" i="6"/>
  <c r="O10" i="10" s="1"/>
  <c r="P10" i="6"/>
  <c r="P10" i="10" s="1"/>
  <c r="Q10" i="6"/>
  <c r="Q10" i="10" s="1"/>
  <c r="R10" i="6"/>
  <c r="R10" i="10" s="1"/>
  <c r="S10" i="6"/>
  <c r="S10" i="10" s="1"/>
  <c r="T10" i="6"/>
  <c r="T10" i="10" s="1"/>
  <c r="U10" i="6"/>
  <c r="U10" i="10" s="1"/>
  <c r="V10" i="6"/>
  <c r="V10" i="10" s="1"/>
  <c r="W10" i="6"/>
  <c r="W10" i="10" s="1"/>
  <c r="X10" i="6"/>
  <c r="X10" i="10" s="1"/>
  <c r="Y10" i="6"/>
  <c r="Y10" i="10" s="1"/>
  <c r="Z10" i="6"/>
  <c r="Z10" i="10" s="1"/>
  <c r="AA10" i="6"/>
  <c r="AA10" i="10" s="1"/>
  <c r="AB10" i="6"/>
  <c r="AB10" i="10" s="1"/>
  <c r="AC10" i="6"/>
  <c r="AC10" i="10" s="1"/>
  <c r="AD10" i="6"/>
  <c r="AD10" i="10" s="1"/>
  <c r="AE10" i="6"/>
  <c r="AE10" i="10" s="1"/>
  <c r="B10" i="6"/>
  <c r="B10" i="10" s="1"/>
  <c r="V5" i="4"/>
  <c r="V3" i="4"/>
  <c r="V4" i="4"/>
  <c r="V6" i="4"/>
  <c r="R5" i="4"/>
  <c r="R3" i="4"/>
  <c r="R4" i="4"/>
  <c r="R6" i="4"/>
  <c r="J5" i="4"/>
  <c r="J3" i="4"/>
  <c r="J4" i="4"/>
  <c r="J6" i="4"/>
  <c r="J2" i="4"/>
  <c r="A49" i="3" l="1"/>
  <c r="A58" i="3"/>
  <c r="F8" i="4"/>
  <c r="I2" i="3"/>
  <c r="I6" i="3"/>
  <c r="I7" i="3"/>
  <c r="I5" i="3"/>
  <c r="AF9" i="10"/>
  <c r="I4" i="3"/>
  <c r="E18" i="10"/>
  <c r="E17" i="10"/>
  <c r="F17" i="10"/>
  <c r="D18" i="10"/>
  <c r="D17" i="10"/>
  <c r="C18" i="10"/>
  <c r="V2" i="4"/>
  <c r="R2" i="4"/>
  <c r="N6" i="4"/>
  <c r="N5" i="4"/>
  <c r="N3" i="4"/>
  <c r="N4" i="4"/>
  <c r="N2" i="4"/>
  <c r="H17" i="10" l="1"/>
  <c r="H6" i="3" s="1"/>
  <c r="H18" i="10"/>
  <c r="H7" i="3" s="1"/>
  <c r="F3" i="4" l="1"/>
  <c r="F4" i="4"/>
  <c r="F6" i="4"/>
  <c r="F5" i="4"/>
  <c r="E5" i="3" l="1"/>
  <c r="B16" i="10" s="1"/>
  <c r="B13" i="10"/>
  <c r="F13" i="10" l="1"/>
  <c r="D13" i="10"/>
  <c r="E13" i="10"/>
  <c r="C13" i="10"/>
  <c r="C16" i="10"/>
  <c r="E16" i="10"/>
  <c r="F16" i="10"/>
  <c r="D16" i="10"/>
  <c r="E3" i="3"/>
  <c r="B14" i="10" s="1"/>
  <c r="B15" i="10"/>
  <c r="J14" i="10"/>
  <c r="J3" i="3" s="1"/>
  <c r="J15" i="10"/>
  <c r="J4" i="3" s="1"/>
  <c r="J16" i="10"/>
  <c r="J5" i="3" s="1"/>
  <c r="J17" i="10"/>
  <c r="J6" i="3" s="1"/>
  <c r="J13" i="10"/>
  <c r="J2" i="3" s="1"/>
  <c r="E5" i="4"/>
  <c r="AF7" i="10" s="1"/>
  <c r="E3" i="4"/>
  <c r="AF5" i="10" s="1"/>
  <c r="E4" i="4"/>
  <c r="AF6" i="10" s="1"/>
  <c r="E6" i="4"/>
  <c r="E2" i="4"/>
  <c r="AF4" i="10" s="1"/>
  <c r="AF8" i="10" l="1"/>
  <c r="H13" i="10"/>
  <c r="H2" i="3" s="1"/>
  <c r="J11" i="3"/>
  <c r="H16" i="10"/>
  <c r="H5" i="3" s="1"/>
  <c r="F15" i="10"/>
  <c r="D15" i="10"/>
  <c r="C15" i="10"/>
  <c r="E15" i="10"/>
  <c r="D14" i="10"/>
  <c r="E14" i="10"/>
  <c r="F14" i="10"/>
  <c r="C14" i="10"/>
  <c r="H14" i="10" l="1"/>
  <c r="H3" i="3" s="1"/>
  <c r="H15" i="10"/>
  <c r="H4" i="3" s="1"/>
  <c r="H11" i="3" l="1"/>
  <c r="I11" i="3"/>
</calcChain>
</file>

<file path=xl/sharedStrings.xml><?xml version="1.0" encoding="utf-8"?>
<sst xmlns="http://schemas.openxmlformats.org/spreadsheetml/2006/main" count="140" uniqueCount="131">
  <si>
    <t>Afdeling</t>
  </si>
  <si>
    <t>Inf</t>
  </si>
  <si>
    <t>Ziekteverzuim</t>
  </si>
  <si>
    <t>IC-arts</t>
  </si>
  <si>
    <t>Model</t>
  </si>
  <si>
    <t>Parameters</t>
  </si>
  <si>
    <t>Resources</t>
  </si>
  <si>
    <t>Dag</t>
  </si>
  <si>
    <t>Anesthesist</t>
  </si>
  <si>
    <t>Internist</t>
  </si>
  <si>
    <t>Chirurg</t>
  </si>
  <si>
    <t>Tropenarts</t>
  </si>
  <si>
    <t>Cardioloog</t>
  </si>
  <si>
    <t>Longarts</t>
  </si>
  <si>
    <t>Ziekenhuisartsen</t>
  </si>
  <si>
    <t>SEH-artsen</t>
  </si>
  <si>
    <t>Geriater</t>
  </si>
  <si>
    <t>IC normaal</t>
  </si>
  <si>
    <t>IC corona</t>
  </si>
  <si>
    <t>Corona verdenking</t>
  </si>
  <si>
    <t>Corona 2</t>
  </si>
  <si>
    <t>SEH corona</t>
  </si>
  <si>
    <t>SEH normaal</t>
  </si>
  <si>
    <t>Objective</t>
  </si>
  <si>
    <t>Constraint</t>
  </si>
  <si>
    <t>Aantallen</t>
  </si>
  <si>
    <t>Vraag</t>
  </si>
  <si>
    <t>Aanbod</t>
  </si>
  <si>
    <t>d_i (artsen)</t>
  </si>
  <si>
    <t>Tekort</t>
  </si>
  <si>
    <t>Patienten_uit</t>
  </si>
  <si>
    <t>Patienten_in_stay</t>
  </si>
  <si>
    <t>Beschrijving</t>
  </si>
  <si>
    <t>Ontwikkeling</t>
  </si>
  <si>
    <t>Totaal</t>
  </si>
  <si>
    <t>Anesthesist AIOS/ANIOS</t>
  </si>
  <si>
    <t>Internist AIOS/ANIOS</t>
  </si>
  <si>
    <t>Chirurg AIOS/ANIOS</t>
  </si>
  <si>
    <t>Cardioloog AIOS/ANIOS</t>
  </si>
  <si>
    <t>Longarts AIOS/ANIOS</t>
  </si>
  <si>
    <t>Ziekenhuisartsen AIOS/ANIOS</t>
  </si>
  <si>
    <t>SEH-arsten AIOS/ANIOS</t>
  </si>
  <si>
    <t>Geriater AIOS/ANIOS</t>
  </si>
  <si>
    <t>Overige MS</t>
  </si>
  <si>
    <t>Overig AIOS/ANIOS</t>
  </si>
  <si>
    <t>Specialisme A</t>
  </si>
  <si>
    <t>Specialisme B</t>
  </si>
  <si>
    <t>Specialisme C</t>
  </si>
  <si>
    <t>Specialisme D</t>
  </si>
  <si>
    <t>Specialisme E</t>
  </si>
  <si>
    <t>Specialisme F</t>
  </si>
  <si>
    <t>Specialisme G</t>
  </si>
  <si>
    <t>Specialisme H</t>
  </si>
  <si>
    <t>Specialisme I</t>
  </si>
  <si>
    <t>Dienstbelasting</t>
  </si>
  <si>
    <t>Afdeling nieuw</t>
  </si>
  <si>
    <t>Aantal beschikbaar Corona</t>
  </si>
  <si>
    <t>Aantal beschikbaar</t>
  </si>
  <si>
    <t>Urgent klinisch</t>
  </si>
  <si>
    <t>d_i (patiënten)</t>
  </si>
  <si>
    <t>d_i (dag)</t>
  </si>
  <si>
    <t>d_i (tussen)</t>
  </si>
  <si>
    <t>d_i (avond)</t>
  </si>
  <si>
    <t>d_i (nacht)</t>
  </si>
  <si>
    <t>Aantal in gebruik Corona</t>
  </si>
  <si>
    <t>Aantal ingezet elders (Netto)</t>
  </si>
  <si>
    <t>Uit ziekenhuis</t>
  </si>
  <si>
    <t>Aantal uur per week</t>
  </si>
  <si>
    <t>Fractie inzetbaar</t>
  </si>
  <si>
    <t>Gemiddelde arts/patiënt ratio</t>
  </si>
  <si>
    <t>Dagdienst start</t>
  </si>
  <si>
    <t>Dagdienst einde</t>
  </si>
  <si>
    <t>Middagdienst start</t>
  </si>
  <si>
    <t>Middagdienst einde</t>
  </si>
  <si>
    <t>Patiënten per arts dagdienst</t>
  </si>
  <si>
    <t>Patiënten per arts middagdienst</t>
  </si>
  <si>
    <t>Arts/patiënt middagdienst</t>
  </si>
  <si>
    <t>Arts/patiënt dagdienst</t>
  </si>
  <si>
    <t>Avonddienst start</t>
  </si>
  <si>
    <t>Avonddienst einde</t>
  </si>
  <si>
    <t>Arts/patiënt avonddienst</t>
  </si>
  <si>
    <t>Patiënten per arts avonddienst</t>
  </si>
  <si>
    <t>Nachtdienst start</t>
  </si>
  <si>
    <t>Nachtdienst einde</t>
  </si>
  <si>
    <t>Patiënten per arts nachtdienst</t>
  </si>
  <si>
    <t>Arts/patiënt nachtdienst</t>
  </si>
  <si>
    <t>Groeiscenario (aantal op Corona SEH)</t>
  </si>
  <si>
    <t>Patiënten begin dag</t>
  </si>
  <si>
    <t>Patiënten einde dag</t>
  </si>
  <si>
    <t>Max capaciteit</t>
  </si>
  <si>
    <t>Personeel gevraagd</t>
  </si>
  <si>
    <t>Personeel in gebruik</t>
  </si>
  <si>
    <t>Personeel tekort</t>
  </si>
  <si>
    <t>Naam afdeling</t>
  </si>
  <si>
    <t>Huisarts (HAIO)</t>
  </si>
  <si>
    <t>Dit model is tot stand gekomen naar aanleiding van snelle en extreme drukte binnen het Jeroen Bosch Ziekenhuis vanwege COVID-19. Het Jeroen Bosch Ziekenhuis wil adequaat kunnen reageren op de toegenomen drukte en heeft daarom behoefte aan een model die toekomstige toestroom van COVID-19 patienten op de verschillende afdelingen kan berekenen in relatie tot de gevraagde zorgcapaciteit (in dit model betreft het medisch domein). De Jeroen Bosch Academie kan hierdoor scholing van artsen afstemming op de toekomstige behoefte.</t>
  </si>
  <si>
    <t>Het model kent het volgende uitgangspunten:</t>
  </si>
  <si>
    <t>Per tabblad wordt uitgelegd welke velden vrij invulbaar zijn, welke werkwijze gehanteerd moet worden en hoe de resultaten interpreteerbaar zijn.</t>
  </si>
  <si>
    <t>De ontwikkeling van dit model heeft in zeer korte tijd plaatsgevonden (19 maart tot en met 24 maart). Vanwege de behoefte om snel te kunnen sturen op de output, is ervoor gekozen een Excelmodel te ontwikkelen, in plaats van een complex model waar langere ontwikkelingstijd voor nodig is. Dit model is ontwikkeld door de Jeroen Bosch Academie, de Federatie Medisch Specialisten en Pipple B.V. (pro deo) te Eindhoven.  Deze partijen hebben de grootst als mogelijke zorg besteed aan de ontwikkeling en samenstelling van dit model. Desondanks accepteert het Jeroen Bosch Ziekenhuis, de Federatie Medisch Specialisten en Pipple B.V. geen aansprakelijkheid voor eventuele onjuistheden in de informatie of resultaten, nog voor de eventuele schade, overlast of ongemak dan wel andersoortige gevolgen die voortvloeien uit of samenhangen met het gebruik van het model.</t>
  </si>
  <si>
    <r>
      <t>-</t>
    </r>
    <r>
      <rPr>
        <sz val="12"/>
        <color theme="1"/>
        <rFont val="Times New Roman"/>
        <family val="1"/>
      </rPr>
      <t xml:space="preserve">        </t>
    </r>
    <r>
      <rPr>
        <sz val="12"/>
        <color theme="1"/>
        <rFont val="Calibri"/>
        <family val="2"/>
        <scheme val="minor"/>
      </rPr>
      <t>Het ziekenhuis bestaat uit twee ‘organisaties’:</t>
    </r>
  </si>
  <si>
    <r>
      <t>o</t>
    </r>
    <r>
      <rPr>
        <sz val="12"/>
        <color theme="1"/>
        <rFont val="Times New Roman"/>
        <family val="1"/>
      </rPr>
      <t xml:space="preserve">   </t>
    </r>
    <r>
      <rPr>
        <sz val="12"/>
        <color theme="1"/>
        <rFont val="Calibri"/>
        <family val="2"/>
        <scheme val="minor"/>
      </rPr>
      <t>Het reguliere ziekenhuis bestaande uit urgente zorg die schadelijk is indien dit geen doorgang kan vinden</t>
    </r>
  </si>
  <si>
    <r>
      <t>o</t>
    </r>
    <r>
      <rPr>
        <sz val="12"/>
        <color theme="1"/>
        <rFont val="Times New Roman"/>
        <family val="1"/>
      </rPr>
      <t xml:space="preserve">   </t>
    </r>
    <r>
      <rPr>
        <sz val="12"/>
        <color theme="1"/>
        <rFont val="Calibri"/>
        <family val="2"/>
        <scheme val="minor"/>
      </rPr>
      <t>Het COVID-19 ziekenhuis</t>
    </r>
  </si>
  <si>
    <r>
      <t>-</t>
    </r>
    <r>
      <rPr>
        <sz val="12"/>
        <color theme="1"/>
        <rFont val="Times New Roman"/>
        <family val="1"/>
      </rPr>
      <t xml:space="preserve">        </t>
    </r>
    <r>
      <rPr>
        <sz val="12"/>
        <color theme="1"/>
        <rFont val="Calibri"/>
        <family val="2"/>
        <scheme val="minor"/>
      </rPr>
      <t>De capaciteitsvraag van het reguliere ziekenhuis wordt meegenomen in het model, maar is statisch. Dit betekent dat er een vaste formatie wordt toegekend aan deze werkzaamheden</t>
    </r>
  </si>
  <si>
    <r>
      <t>-</t>
    </r>
    <r>
      <rPr>
        <sz val="12"/>
        <color theme="1"/>
        <rFont val="Times New Roman"/>
        <family val="1"/>
      </rPr>
      <t xml:space="preserve">        </t>
    </r>
    <r>
      <rPr>
        <sz val="12"/>
        <color theme="1"/>
        <rFont val="Calibri"/>
        <family val="2"/>
        <scheme val="minor"/>
      </rPr>
      <t>De capaciteitsvraag van het COVID-19 ziekenhuis is dynamisch</t>
    </r>
  </si>
  <si>
    <r>
      <t>-</t>
    </r>
    <r>
      <rPr>
        <sz val="12"/>
        <color theme="1"/>
        <rFont val="Times New Roman"/>
        <family val="1"/>
      </rPr>
      <t xml:space="preserve">        </t>
    </r>
    <r>
      <rPr>
        <sz val="12"/>
        <color theme="1"/>
        <rFont val="Calibri"/>
        <family val="2"/>
        <scheme val="minor"/>
      </rPr>
      <t>In basis zien deze twee organisaties er als volgt uit:</t>
    </r>
  </si>
  <si>
    <t>Algemeen</t>
  </si>
  <si>
    <t>Geel gearceerde cellen zijn vrij invulbaar. 
Rood gearceerde cellen geeft aan dat een limiet bereikt is.</t>
  </si>
  <si>
    <t>LET OP: Voordat er gewerkt kan met het model moet in Excel de invoegtoepassing ‘Solver’ worden geactiveerd. Dit gaat als volgt:</t>
  </si>
  <si>
    <t>Extra info op: http://faculty.sfasu.edu/fisherwarre/excel_addins.html</t>
  </si>
  <si>
    <r>
      <t>o</t>
    </r>
    <r>
      <rPr>
        <sz val="7"/>
        <color theme="1"/>
        <rFont val="Calibri"/>
        <family val="2"/>
        <scheme val="minor"/>
      </rPr>
      <t xml:space="preserve">   </t>
    </r>
    <r>
      <rPr>
        <u/>
        <sz val="11"/>
        <color theme="1"/>
        <rFont val="Calibri"/>
        <family val="2"/>
        <scheme val="minor"/>
      </rPr>
      <t>Voor Excel 2002/2003</t>
    </r>
    <r>
      <rPr>
        <sz val="11"/>
        <color theme="1"/>
        <rFont val="Calibri"/>
        <family val="2"/>
        <scheme val="minor"/>
      </rPr>
      <t xml:space="preserve">: Start Excel → Tools → Data Analysis → Solver.  Als deze beide aanwezig zijn is de solver geactiveerd. Indien dit niet zichtbaar is ga naar Tools → Add-ins → vink Analysis ToolPak en for Solver aan → Ok. Beide functies zijn nu geactiveerd en zichtbaar. </t>
    </r>
  </si>
  <si>
    <r>
      <t>o</t>
    </r>
    <r>
      <rPr>
        <sz val="7"/>
        <color theme="1"/>
        <rFont val="Calibri"/>
        <family val="2"/>
        <scheme val="minor"/>
      </rPr>
      <t xml:space="preserve">   </t>
    </r>
    <r>
      <rPr>
        <sz val="11"/>
        <color theme="1"/>
        <rFont val="Calibri"/>
        <family val="2"/>
        <scheme val="minor"/>
      </rPr>
      <t>Voor Excel 2007: Start Excel → Data → kijk of Data Analysis en Solver zichtbaar is in het onderdeel Analysis aan de rechterkant. Als deze beide aanwezig zijn is de solver geactiveerd. Indien dit niet zichtbaar is open Office → Add-ins → klik naast Manage Excel Add-ins op Go → vink Analysis ToolPak en Solver Add-in aan → Ok. Beide functies zijn nu geactiveerd</t>
    </r>
  </si>
  <si>
    <r>
      <t>o</t>
    </r>
    <r>
      <rPr>
        <sz val="7"/>
        <color theme="1"/>
        <rFont val="Calibri"/>
        <family val="2"/>
        <scheme val="minor"/>
      </rPr>
      <t xml:space="preserve">   </t>
    </r>
    <r>
      <rPr>
        <sz val="11"/>
        <color theme="1"/>
        <rFont val="Calibri"/>
        <family val="2"/>
        <scheme val="minor"/>
      </rPr>
      <t>Voor Excel 2010/2013/2016 (inclusief Office 365): Start Excel → Data → kijk of Data Analysis en Solver zichtbaar is in het onderdeel Analysis aan de rechterkant. Als deze beide aanwezig zijn is de solver geactiveerd. Indien dit niet zichtbaar is open File → Options → Add-ins → klik naast Manage Excel Add-ins op Go → vink Analysis ToolPak en Solver Add-in aan → Ok. Beide functies zijn nu geactiveerd</t>
    </r>
  </si>
  <si>
    <t>Transitiematrix</t>
  </si>
  <si>
    <t xml:space="preserve">Onder ‘Transition’ staat de transitie matrix. In deze matrix staat aangegeven hoe groot de kans is dat een patiënt op één dag van de ene locatie naar de andere locatie verplaatst wordt. Hierbij moet dus steeds de vraag gesteld worden: Hoeveel procent van de patienten van afdeling A wordt op één dag verplaatst naar afdeling B? Bijvoorbeeld: vandaag is 20% van de patienten die op de Corona 1 afdelingen opgenomen lagen, overgeplaatst naar IC corona. De waarde in de transition matrix is dan 0,2. Dit betekent dat de aanname is gedaan dat een patiënt niet twee keer op één dag verplaatst wordt. Het totaal van een rij behorende bij een afdeling is dus altijd 1; een patiënt kan immers het ziekenhuis ook verlaten (overplaatsing naar een ander ziekenhuis, naar huis of overleden). </t>
  </si>
  <si>
    <t>Onder parameters staan stamgegevens voor:</t>
  </si>
  <si>
    <r>
      <t>o</t>
    </r>
    <r>
      <rPr>
        <sz val="7"/>
        <color theme="1"/>
        <rFont val="Times New Roman"/>
        <family val="1"/>
      </rPr>
      <t xml:space="preserve">   </t>
    </r>
    <r>
      <rPr>
        <sz val="11"/>
        <color theme="1"/>
        <rFont val="Calibri"/>
        <family val="2"/>
        <scheme val="minor"/>
      </rPr>
      <t xml:space="preserve">Diensten per afdeling zoals het tijdsframe van een dienst en de behorende ratio arts : patiënt.  </t>
    </r>
  </si>
  <si>
    <t xml:space="preserve">In deze tabel staat aangegeven welke functionarissen ingezet kunnen worden op welke afdeling. 1 is inzetbaar, 0 betekent niet inzetbaar. Per functionaris wordt de huidige aantal artsen aangegeven (dus geen FTE). </t>
  </si>
  <si>
    <t>Made by: Lars Quaedvlieg en Stan Wintraecken</t>
  </si>
  <si>
    <t xml:space="preserve">Het aantal beschikbare bedden dient wel aangepast te worden indien er sprake is van een maximum op die afdeling. In het reeds ingevulde model door het Jeroen Bosch ziekenhuis is niet gebruik gemaakt van het maximale aantal afdelingen. Afdeling X is dus nog wel vrij te gebruiken. </t>
  </si>
  <si>
    <t>In deze tabel staat aangegeven welke functionarissen ingezet kunnen worden op welke afdeling. 1 is inzetbaar, 0 betekent niet inzetbaar. Per functionaris wordt de huidige formatie aangegeven.
Aantal = huidige formatie (in hoofden, geen FTE)</t>
  </si>
  <si>
    <t>Start patiënten</t>
  </si>
  <si>
    <t>Onder "Start patiënten" wordt het actuele aantal patienten per afdeling ingevoerd. Hier kan ook de groeifactor worden aangepast. Door op reset te klikken nadat deze waarden zijn ingevuld, neemt het model deze gegevens over in Patienten_begin. Klik op "Ga een dag vooruit" om een dag vooruit te gaan in de simulatie. Klik op "Reset" om terug te gaan naar dag 0. De grafieken laten het verloop zien van het aantal patiënten over de verschillende afdelingen in de tijd én het hiervoor aantal benodigde artsen. 
Door op "Bereken tekort" te klikken wordt het (mogelijke) tekort van zorgpersoneel per afdeling zichtbaar voor de betreffende dag (deze berekening vraagt mogelijk wat tijd, aangezien een complexe solver dit uitrekent).</t>
  </si>
  <si>
    <r>
      <t>o</t>
    </r>
    <r>
      <rPr>
        <sz val="7"/>
        <color theme="1"/>
        <rFont val="Times New Roman"/>
        <family val="1"/>
      </rPr>
      <t xml:space="preserve">   </t>
    </r>
    <r>
      <rPr>
        <sz val="11"/>
        <color theme="1"/>
        <rFont val="Calibri"/>
        <family val="2"/>
        <scheme val="minor"/>
      </rPr>
      <t>Functionarissen zoals maximaal aantal werkbare uren per week en het ziekteverzuim.</t>
    </r>
  </si>
  <si>
    <r>
      <t xml:space="preserve">Onder het tabblad ‘Model’ staat het werkelijke model.  Onder Start_patienten wordt het actuele aantal patienten per afdeling ingevoerd. </t>
    </r>
    <r>
      <rPr>
        <u/>
        <sz val="11"/>
        <color theme="1"/>
        <rFont val="Calibri"/>
        <family val="2"/>
        <scheme val="minor"/>
      </rPr>
      <t>Hier kan ook de groeifactor worden aangepast.</t>
    </r>
    <r>
      <rPr>
        <sz val="11"/>
        <color theme="1"/>
        <rFont val="Calibri"/>
        <family val="2"/>
        <scheme val="minor"/>
      </rPr>
      <t xml:space="preserve"> Door op reset te klikken nadat deze waarden zijn ingevuld, neemt het model deze gegevens over in Patienten_begin. Klik op "increase by 1 day  (in plaats van increase day by 1) vertalen naar Nederlands" om één dag vooruit te gaan in de simulatie. Klik op "reset" om terug te gaan naar dag 0. De grafieken laten het verloop zien van het aantal patiënten over de verschillende afdelingen in de tijd én het hiervoor aantal benodigde artsen. 
Door op "Bereken tekort" te klikken wordt het (mogelijke) tekort van artsen per afdeling zichtbaar voor de betreffende dag (deze berekening vraagt mogelijk wat tijd, aangezien een complexe solver dit uitrekent). Indien een Pop-up verschijnt, klik op OK. </t>
    </r>
  </si>
  <si>
    <t>Onder ‘Transition’ staat de transitie matrix. In deze matrix staat aangegeven hoe groot de kans is dat een patiënt op één dag van de ene locatie naar de andere locatie verplaatst wordt. Hierbij moet dus steeds de vraag gesteld worden: Hoeveel procent van de patienten van afdeling A wordt op één dag verplaatst naar afdeling B? Bijvoorbeeld: vandaag is 20% van de patienten die op de Corona 1 afdelingen opgenomen lagen, overgeplaatst naar IC corona. De waarde in de transition matrix is dan 0,2. Dit betekent dat de aanname is gedaan dat een patiënt niet twee keer op één dag verplaatst wordt. Het totaal van een rij behorende bij een afdeling is dus altijd 1; een patiënt kan immers het ziekenhuis ook verlaten (overplaatsing naar een ander ziekenhuis, naar huis of overleden). Bij deze transitiewaarde hoeft geen rekening gehouden te worden met een maximale afdelingscapaciteit, hier is later in het model al rekening mee gehouden. LET OP: als de SOM van een kolom hoger is dan 1 komen er meer patienten naar de afdeling dat dat ze eruit gaan. 
De naamgeving van de afdelingen is aanpasbaar. Het is echter niet mogelijk een extra afdeling toe te voegen (dit in verband met de limitatie van Excel met betrekking tot variabelen en de solver). Een nieuwe afdeling, met dezelfde specificaties als een reeds bestaande wordt gezien als uitbreiding van de bestaande afdeling. Een voorbeeld:</t>
  </si>
  <si>
    <t xml:space="preserve">Onder parameters staan stamgegevens voor:
-	Functionarissen zoals maximaal aantal werkbare uren per week (kolom D) en het ziekteverzuim (kolom B). Factor = dienstbelasting Indien een functionaris maximaal 5 diensten mag werken en daarna twee dagen rust krijg is de factor 7/5 = 1,4= 140%
-	Diensten per afdeling zoals de tijdsframe van een dienst en de behorende ratio arts. </t>
  </si>
  <si>
    <t>Weging</t>
  </si>
  <si>
    <t>Gewogen_tekort</t>
  </si>
  <si>
    <t>Corona High Care</t>
  </si>
  <si>
    <t>Wanneer u dit scherm ziet klikt u op "Stoppen".</t>
  </si>
  <si>
    <r>
      <t xml:space="preserve">Tekort berekenen
</t>
    </r>
    <r>
      <rPr>
        <sz val="14"/>
        <color theme="1"/>
        <rFont val="Calibri"/>
        <family val="2"/>
        <scheme val="minor"/>
      </rPr>
      <t>Het tekort berekenen kan maximaal 1 minuut duren. Gedurende deze tijd kan u excel niet gebruiken. Wanneer dit scherm verschijnt klopt u op "OK"</t>
    </r>
    <r>
      <rPr>
        <b/>
        <sz val="14"/>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</si>
</sst>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000"/>
    <numFmt numFmtId="165" formatCode="0.00000"/>
    <numFmt numFmtId="166" formatCode="0.0"/>
  </numFmts>
  <fonts count="1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i/>
      <sz val="11"/>
      <color theme="1"/>
      <name val="Calibri"/>
      <family val="2"/>
      <scheme val="minor"/>
    </font>
    <font>
      <b/>
      <sz val="12"/>
      <color theme="1"/>
      <name val="Calibri"/>
      <family val="2"/>
      <scheme val="minor"/>
    </font>
    <font>
      <sz val="14"/>
      <color rgb="FF000000"/>
      <name val="Calibri"/>
      <family val="2"/>
    </font>
    <font>
      <sz val="7"/>
      <color theme="1"/>
      <name val="Times New Roman"/>
      <family val="1"/>
    </font>
    <font>
      <sz val="11"/>
      <color theme="1"/>
      <name val="Courier New"/>
      <family val="1"/>
    </font>
    <font>
      <sz val="12"/>
      <color theme="1"/>
      <name val="Times New Roman"/>
      <family val="1"/>
    </font>
    <font>
      <sz val="12"/>
      <color theme="1"/>
      <name val="Courier New"/>
      <family val="1"/>
    </font>
    <font>
      <sz val="14"/>
      <color theme="1"/>
      <name val="Calibri"/>
      <family val="2"/>
      <scheme val="minor"/>
    </font>
    <font>
      <u/>
      <sz val="11"/>
      <color theme="10"/>
      <name val="Calibri"/>
      <family val="2"/>
      <scheme val="minor"/>
    </font>
    <font>
      <u/>
      <sz val="11"/>
      <color theme="1"/>
      <name val="Calibri"/>
      <family val="2"/>
      <scheme val="minor"/>
    </font>
    <font>
      <sz val="7"/>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7" tint="0.59999389629810485"/>
        <bgColor indexed="64"/>
      </patternFill>
    </fill>
  </fills>
  <borders count="42">
    <border>
      <left/>
      <right/>
      <top/>
      <bottom/>
      <diagonal/>
    </border>
    <border>
      <left style="thin">
        <color rgb="FF7030A0"/>
      </left>
      <right/>
      <top style="thin">
        <color rgb="FF7030A0"/>
      </top>
      <bottom/>
      <diagonal/>
    </border>
    <border>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right/>
      <top/>
      <bottom style="thin">
        <color rgb="FF6F31A0"/>
      </bottom>
      <diagonal/>
    </border>
    <border>
      <left/>
      <right/>
      <top style="thin">
        <color rgb="FF6F31A0"/>
      </top>
      <bottom/>
      <diagonal/>
    </border>
    <border>
      <left/>
      <right style="thin">
        <color rgb="FF6F31A0"/>
      </right>
      <top/>
      <bottom/>
      <diagonal/>
    </border>
    <border>
      <left style="thin">
        <color rgb="FF6F31A0"/>
      </left>
      <right style="thin">
        <color rgb="FF6F31A0"/>
      </right>
      <top/>
      <bottom/>
      <diagonal/>
    </border>
    <border>
      <left style="thin">
        <color rgb="FF6F31A0"/>
      </left>
      <right/>
      <top/>
      <bottom/>
      <diagonal/>
    </border>
    <border>
      <left style="thin">
        <color rgb="FF6F31A0"/>
      </left>
      <right/>
      <top style="thin">
        <color rgb="FF6F31A0"/>
      </top>
      <bottom/>
      <diagonal/>
    </border>
    <border>
      <left/>
      <right style="thin">
        <color rgb="FF6F31A0"/>
      </right>
      <top style="thin">
        <color rgb="FF6F31A0"/>
      </top>
      <bottom/>
      <diagonal/>
    </border>
    <border>
      <left/>
      <right style="thin">
        <color rgb="FF6F31A0"/>
      </right>
      <top/>
      <bottom style="thin">
        <color rgb="FF6F31A0"/>
      </bottom>
      <diagonal/>
    </border>
    <border>
      <left style="thin">
        <color rgb="FF6F31A0"/>
      </left>
      <right/>
      <top/>
      <bottom style="thin">
        <color rgb="FF6F31A0"/>
      </bottom>
      <diagonal/>
    </border>
    <border>
      <left/>
      <right style="thin">
        <color rgb="FF7030A0"/>
      </right>
      <top/>
      <bottom style="thin">
        <color rgb="FF6F31A0"/>
      </bottom>
      <diagonal/>
    </border>
    <border>
      <left style="medium">
        <color rgb="FF6F31A0"/>
      </left>
      <right/>
      <top style="medium">
        <color rgb="FF6F31A0"/>
      </top>
      <bottom/>
      <diagonal/>
    </border>
    <border>
      <left/>
      <right style="medium">
        <color rgb="FF6F31A0"/>
      </right>
      <top style="medium">
        <color rgb="FF6F31A0"/>
      </top>
      <bottom/>
      <diagonal/>
    </border>
    <border>
      <left style="medium">
        <color rgb="FF6F31A0"/>
      </left>
      <right/>
      <top/>
      <bottom/>
      <diagonal/>
    </border>
    <border>
      <left style="medium">
        <color rgb="FF6F31A0"/>
      </left>
      <right/>
      <top/>
      <bottom style="medium">
        <color rgb="FF6F31A0"/>
      </bottom>
      <diagonal/>
    </border>
    <border>
      <left/>
      <right/>
      <top style="medium">
        <color rgb="FF6F31A0"/>
      </top>
      <bottom/>
      <diagonal/>
    </border>
    <border>
      <left/>
      <right style="medium">
        <color rgb="FF6F31A0"/>
      </right>
      <top/>
      <bottom/>
      <diagonal/>
    </border>
    <border>
      <left/>
      <right style="medium">
        <color rgb="FF6F31A0"/>
      </right>
      <top/>
      <bottom style="medium">
        <color rgb="FF6F31A0"/>
      </bottom>
      <diagonal/>
    </border>
    <border>
      <left style="thin">
        <color rgb="FF6F31A0"/>
      </left>
      <right style="thin">
        <color rgb="FF6F31A0"/>
      </right>
      <top style="thin">
        <color rgb="FF6F31A0"/>
      </top>
      <bottom/>
      <diagonal/>
    </border>
    <border>
      <left style="thin">
        <color rgb="FF6F31A0"/>
      </left>
      <right style="thin">
        <color rgb="FF6F31A0"/>
      </right>
      <top/>
      <bottom style="thin">
        <color rgb="FF6F31A0"/>
      </bottom>
      <diagonal/>
    </border>
    <border>
      <left style="thin">
        <color rgb="FF6F31A0"/>
      </left>
      <right style="medium">
        <color rgb="FF6F31A0"/>
      </right>
      <top style="thin">
        <color rgb="FF6F31A0"/>
      </top>
      <bottom/>
      <diagonal/>
    </border>
    <border>
      <left style="thin">
        <color rgb="FF6F31A0"/>
      </left>
      <right style="medium">
        <color rgb="FF6F31A0"/>
      </right>
      <top/>
      <bottom/>
      <diagonal/>
    </border>
    <border>
      <left style="thin">
        <color rgb="FF6F31A0"/>
      </left>
      <right style="medium">
        <color rgb="FF6F31A0"/>
      </right>
      <top/>
      <bottom style="medium">
        <color rgb="FF6F31A0"/>
      </bottom>
      <diagonal/>
    </border>
    <border>
      <left/>
      <right/>
      <top/>
      <bottom style="medium">
        <color rgb="FF6F31A0"/>
      </bottom>
      <diagonal/>
    </border>
    <border>
      <left style="thin">
        <color rgb="FF6F31A0"/>
      </left>
      <right/>
      <top style="thin">
        <color rgb="FF6F31A0"/>
      </top>
      <bottom style="thin">
        <color rgb="FF6F31A0"/>
      </bottom>
      <diagonal/>
    </border>
    <border>
      <left/>
      <right/>
      <top style="thin">
        <color rgb="FF6F31A0"/>
      </top>
      <bottom style="thin">
        <color rgb="FF6F31A0"/>
      </bottom>
      <diagonal/>
    </border>
    <border>
      <left/>
      <right style="thin">
        <color rgb="FF6F31A0"/>
      </right>
      <top style="thin">
        <color rgb="FF6F31A0"/>
      </top>
      <bottom style="thin">
        <color rgb="FF6F31A0"/>
      </bottom>
      <diagonal/>
    </border>
    <border>
      <left style="thin">
        <color rgb="FF7030A0"/>
      </left>
      <right/>
      <top/>
      <bottom style="thin">
        <color rgb="FF6F31A0"/>
      </bottom>
      <diagonal/>
    </border>
    <border>
      <left style="medium">
        <color rgb="FF6F31A0"/>
      </left>
      <right style="medium">
        <color rgb="FF6F31A0"/>
      </right>
      <top style="medium">
        <color rgb="FF6F31A0"/>
      </top>
      <bottom/>
      <diagonal/>
    </border>
    <border>
      <left style="medium">
        <color rgb="FF6F31A0"/>
      </left>
      <right style="medium">
        <color rgb="FF6F31A0"/>
      </right>
      <top/>
      <bottom/>
      <diagonal/>
    </border>
    <border>
      <left style="medium">
        <color rgb="FF6F31A0"/>
      </left>
      <right style="medium">
        <color rgb="FF6F31A0"/>
      </right>
      <top/>
      <bottom style="medium">
        <color rgb="FF6F31A0"/>
      </bottom>
      <diagonal/>
    </border>
    <border>
      <left/>
      <right style="thin">
        <color rgb="FF7030A0"/>
      </right>
      <top style="thin">
        <color rgb="FF6F31A0"/>
      </top>
      <bottom/>
      <diagonal/>
    </border>
    <border>
      <left style="thin">
        <color rgb="FF6F31A0"/>
      </left>
      <right style="thin">
        <color rgb="FF6F31A0"/>
      </right>
      <top style="thin">
        <color rgb="FF6F31A0"/>
      </top>
      <bottom style="thin">
        <color rgb="FF6F31A0"/>
      </bottom>
      <diagonal/>
    </border>
    <border>
      <left style="medium">
        <color rgb="FF7030A0"/>
      </left>
      <right/>
      <top/>
      <bottom/>
      <diagonal/>
    </border>
  </borders>
  <cellStyleXfs count="4">
    <xf numFmtId="0" fontId="0" fillId="0" borderId="0"/>
    <xf numFmtId="43" fontId="4" fillId="0" borderId="0" applyFont="0" applyFill="0" applyBorder="0" applyAlignment="0" applyProtection="0"/>
    <xf numFmtId="0" fontId="6" fillId="0" borderId="0"/>
    <xf numFmtId="0" fontId="15" fillId="0" borderId="0" applyNumberFormat="0" applyFill="0" applyBorder="0" applyAlignment="0" applyProtection="0"/>
  </cellStyleXfs>
  <cellXfs count="183">
    <xf numFmtId="0" fontId="0" fillId="0" borderId="0" xfId="0"/>
    <xf numFmtId="0" fontId="5" fillId="0" borderId="0" xfId="0" applyFont="1"/>
    <xf numFmtId="0" fontId="6" fillId="0" borderId="0" xfId="2"/>
    <xf numFmtId="0" fontId="0" fillId="0" borderId="0" xfId="0" applyAlignment="1">
      <alignment wrapText="1"/>
    </xf>
    <xf numFmtId="0" fontId="0" fillId="0" borderId="0" xfId="0" applyProtection="1">
      <protection locked="0"/>
    </xf>
    <xf numFmtId="0" fontId="7" fillId="0" borderId="0" xfId="0" applyFont="1"/>
    <xf numFmtId="164" fontId="0" fillId="0" borderId="0" xfId="1" applyNumberFormat="1" applyFont="1" applyProtection="1"/>
    <xf numFmtId="0" fontId="0" fillId="0" borderId="0" xfId="0" applyFill="1"/>
    <xf numFmtId="0" fontId="0" fillId="0" borderId="0" xfId="0" applyFont="1" applyAlignment="1">
      <alignment wrapText="1"/>
    </xf>
    <xf numFmtId="0" fontId="0" fillId="0" borderId="0" xfId="0" applyBorder="1"/>
    <xf numFmtId="0" fontId="0" fillId="2" borderId="4" xfId="0" applyFill="1" applyBorder="1" applyProtection="1">
      <protection locked="0"/>
    </xf>
    <xf numFmtId="0" fontId="0" fillId="2" borderId="0" xfId="0" applyFill="1" applyBorder="1" applyProtection="1">
      <protection locked="0"/>
    </xf>
    <xf numFmtId="0" fontId="0" fillId="2" borderId="5" xfId="0" applyFill="1" applyBorder="1" applyProtection="1">
      <protection locked="0"/>
    </xf>
    <xf numFmtId="2" fontId="0" fillId="2" borderId="1" xfId="1" applyNumberFormat="1" applyFont="1" applyFill="1" applyBorder="1" applyProtection="1">
      <protection locked="0"/>
    </xf>
    <xf numFmtId="2" fontId="0" fillId="2" borderId="2" xfId="1" applyNumberFormat="1" applyFont="1" applyFill="1" applyBorder="1" applyProtection="1">
      <protection locked="0"/>
    </xf>
    <xf numFmtId="2" fontId="0" fillId="2" borderId="4" xfId="1" applyNumberFormat="1" applyFont="1" applyFill="1" applyBorder="1" applyProtection="1">
      <protection locked="0"/>
    </xf>
    <xf numFmtId="2" fontId="0" fillId="2" borderId="0" xfId="1" applyNumberFormat="1" applyFont="1" applyFill="1" applyBorder="1" applyProtection="1">
      <protection locked="0"/>
    </xf>
    <xf numFmtId="2" fontId="0" fillId="2" borderId="6" xfId="1" applyNumberFormat="1" applyFont="1" applyFill="1" applyBorder="1" applyProtection="1">
      <protection locked="0"/>
    </xf>
    <xf numFmtId="2" fontId="0" fillId="2" borderId="7" xfId="1" applyNumberFormat="1" applyFont="1" applyFill="1" applyBorder="1" applyProtection="1">
      <protection locked="0"/>
    </xf>
    <xf numFmtId="2" fontId="0" fillId="0" borderId="0" xfId="0" applyNumberFormat="1" applyFill="1"/>
    <xf numFmtId="2" fontId="0" fillId="2" borderId="11" xfId="1" applyNumberFormat="1" applyFont="1" applyFill="1" applyBorder="1" applyProtection="1">
      <protection locked="0"/>
    </xf>
    <xf numFmtId="165" fontId="0" fillId="0" borderId="12" xfId="1" applyNumberFormat="1" applyFont="1" applyFill="1" applyBorder="1" applyProtection="1"/>
    <xf numFmtId="164" fontId="0" fillId="0" borderId="13" xfId="1" applyNumberFormat="1" applyFont="1" applyFill="1" applyBorder="1" applyProtection="1"/>
    <xf numFmtId="0" fontId="0" fillId="0" borderId="0" xfId="0" applyProtection="1"/>
    <xf numFmtId="0" fontId="0" fillId="0" borderId="0" xfId="0" applyFill="1" applyBorder="1" applyProtection="1"/>
    <xf numFmtId="2" fontId="0" fillId="2" borderId="15" xfId="1" applyNumberFormat="1" applyFont="1" applyFill="1" applyBorder="1" applyProtection="1">
      <protection locked="0"/>
    </xf>
    <xf numFmtId="2" fontId="0" fillId="2" borderId="16" xfId="1" applyNumberFormat="1" applyFont="1" applyFill="1" applyBorder="1" applyProtection="1">
      <protection locked="0"/>
    </xf>
    <xf numFmtId="0" fontId="0" fillId="2" borderId="14" xfId="0" applyFill="1" applyBorder="1" applyProtection="1">
      <protection locked="0"/>
    </xf>
    <xf numFmtId="0" fontId="0" fillId="2" borderId="10" xfId="0" applyFill="1" applyBorder="1" applyProtection="1">
      <protection locked="0"/>
    </xf>
    <xf numFmtId="0" fontId="0" fillId="2" borderId="15" xfId="0" applyFill="1" applyBorder="1" applyProtection="1">
      <protection locked="0"/>
    </xf>
    <xf numFmtId="0" fontId="0" fillId="2" borderId="13" xfId="0" applyFill="1" applyBorder="1" applyProtection="1">
      <protection locked="0"/>
    </xf>
    <xf numFmtId="0" fontId="0" fillId="2" borderId="11" xfId="0" applyFill="1" applyBorder="1" applyProtection="1">
      <protection locked="0"/>
    </xf>
    <xf numFmtId="0" fontId="0" fillId="2" borderId="17" xfId="0" applyFill="1" applyBorder="1" applyProtection="1">
      <protection locked="0"/>
    </xf>
    <xf numFmtId="0" fontId="0" fillId="2" borderId="9" xfId="0" applyFill="1" applyBorder="1" applyProtection="1">
      <protection locked="0"/>
    </xf>
    <xf numFmtId="0" fontId="0" fillId="2" borderId="16" xfId="0" applyFill="1" applyBorder="1" applyProtection="1">
      <protection locked="0"/>
    </xf>
    <xf numFmtId="0" fontId="8" fillId="0" borderId="0" xfId="0" applyFont="1" applyAlignment="1" applyProtection="1">
      <alignment wrapText="1"/>
    </xf>
    <xf numFmtId="0" fontId="0" fillId="0" borderId="0" xfId="0" applyBorder="1" applyProtection="1"/>
    <xf numFmtId="0" fontId="0" fillId="0" borderId="0" xfId="0" applyAlignment="1" applyProtection="1">
      <alignment textRotation="45"/>
    </xf>
    <xf numFmtId="0" fontId="0" fillId="2" borderId="18" xfId="0" applyFill="1" applyBorder="1" applyProtection="1">
      <protection locked="0"/>
    </xf>
    <xf numFmtId="10" fontId="0" fillId="2" borderId="14" xfId="1" applyNumberFormat="1" applyFont="1" applyFill="1" applyBorder="1" applyProtection="1">
      <protection locked="0"/>
    </xf>
    <xf numFmtId="10" fontId="0" fillId="2" borderId="13" xfId="1" applyNumberFormat="1" applyFont="1" applyFill="1" applyBorder="1" applyProtection="1">
      <protection locked="0"/>
    </xf>
    <xf numFmtId="10" fontId="0" fillId="2" borderId="17" xfId="1" applyNumberFormat="1" applyFont="1" applyFill="1" applyBorder="1" applyProtection="1">
      <protection locked="0"/>
    </xf>
    <xf numFmtId="165" fontId="0" fillId="0" borderId="11" xfId="1" applyNumberFormat="1" applyFont="1" applyFill="1" applyBorder="1" applyProtection="1"/>
    <xf numFmtId="2" fontId="0" fillId="2" borderId="3" xfId="1" applyNumberFormat="1" applyFont="1" applyFill="1" applyBorder="1" applyProtection="1">
      <protection locked="0"/>
    </xf>
    <xf numFmtId="2" fontId="0" fillId="2" borderId="5" xfId="1" applyNumberFormat="1" applyFont="1" applyFill="1" applyBorder="1" applyProtection="1">
      <protection locked="0"/>
    </xf>
    <xf numFmtId="2" fontId="0" fillId="2" borderId="8" xfId="1" applyNumberFormat="1" applyFont="1" applyFill="1" applyBorder="1" applyProtection="1">
      <protection locked="0"/>
    </xf>
    <xf numFmtId="2" fontId="0" fillId="2" borderId="14" xfId="1" applyNumberFormat="1" applyFont="1" applyFill="1" applyBorder="1" applyProtection="1">
      <protection locked="0"/>
    </xf>
    <xf numFmtId="2" fontId="0" fillId="2" borderId="10" xfId="1" applyNumberFormat="1" applyFont="1" applyFill="1" applyBorder="1" applyProtection="1">
      <protection locked="0"/>
    </xf>
    <xf numFmtId="2" fontId="0" fillId="2" borderId="13" xfId="1" applyNumberFormat="1" applyFont="1" applyFill="1" applyBorder="1" applyProtection="1">
      <protection locked="0"/>
    </xf>
    <xf numFmtId="2" fontId="0" fillId="2" borderId="13" xfId="0" applyNumberFormat="1" applyFill="1" applyBorder="1" applyProtection="1">
      <protection locked="0"/>
    </xf>
    <xf numFmtId="2" fontId="0" fillId="2" borderId="0" xfId="0" applyNumberFormat="1" applyFill="1" applyBorder="1" applyProtection="1">
      <protection locked="0"/>
    </xf>
    <xf numFmtId="2" fontId="0" fillId="2" borderId="11" xfId="0" applyNumberFormat="1" applyFill="1" applyBorder="1" applyProtection="1">
      <protection locked="0"/>
    </xf>
    <xf numFmtId="2" fontId="0" fillId="2" borderId="17" xfId="0" applyNumberFormat="1" applyFill="1" applyBorder="1" applyProtection="1">
      <protection locked="0"/>
    </xf>
    <xf numFmtId="2" fontId="0" fillId="2" borderId="9" xfId="0" applyNumberFormat="1" applyFill="1" applyBorder="1" applyProtection="1">
      <protection locked="0"/>
    </xf>
    <xf numFmtId="2" fontId="0" fillId="2" borderId="16" xfId="0" applyNumberFormat="1" applyFill="1" applyBorder="1" applyProtection="1">
      <protection locked="0"/>
    </xf>
    <xf numFmtId="2" fontId="0" fillId="2" borderId="17" xfId="1" applyNumberFormat="1" applyFont="1" applyFill="1" applyBorder="1" applyProtection="1">
      <protection locked="0"/>
    </xf>
    <xf numFmtId="2" fontId="0" fillId="2" borderId="9" xfId="1" applyNumberFormat="1" applyFont="1" applyFill="1" applyBorder="1" applyProtection="1">
      <protection locked="0"/>
    </xf>
    <xf numFmtId="0" fontId="0" fillId="0" borderId="0" xfId="0" applyFill="1" applyBorder="1" applyAlignment="1" applyProtection="1">
      <alignment textRotation="25" wrapText="1" shrinkToFit="1"/>
    </xf>
    <xf numFmtId="0" fontId="5" fillId="0" borderId="19" xfId="0" applyFont="1" applyBorder="1"/>
    <xf numFmtId="0" fontId="5" fillId="0" borderId="20" xfId="0" applyFont="1" applyBorder="1"/>
    <xf numFmtId="0" fontId="0" fillId="0" borderId="21" xfId="0" applyBorder="1"/>
    <xf numFmtId="0" fontId="0" fillId="0" borderId="21" xfId="0" applyFill="1" applyBorder="1"/>
    <xf numFmtId="0" fontId="0" fillId="0" borderId="22" xfId="0" applyFill="1" applyBorder="1"/>
    <xf numFmtId="0" fontId="0" fillId="0" borderId="22" xfId="0" applyBorder="1"/>
    <xf numFmtId="0" fontId="5" fillId="0" borderId="20" xfId="0" applyFont="1" applyBorder="1" applyAlignment="1">
      <alignment wrapText="1"/>
    </xf>
    <xf numFmtId="0" fontId="0" fillId="2" borderId="26" xfId="0" applyFill="1" applyBorder="1" applyProtection="1">
      <protection locked="0"/>
    </xf>
    <xf numFmtId="0" fontId="0" fillId="2" borderId="27" xfId="0" applyFill="1" applyBorder="1" applyProtection="1">
      <protection locked="0"/>
    </xf>
    <xf numFmtId="0" fontId="0" fillId="0" borderId="0" xfId="0" applyBorder="1" applyProtection="1">
      <protection locked="0"/>
    </xf>
    <xf numFmtId="0" fontId="0" fillId="0" borderId="31" xfId="0" applyBorder="1" applyProtection="1">
      <protection locked="0"/>
    </xf>
    <xf numFmtId="0" fontId="0" fillId="0" borderId="21" xfId="0" applyBorder="1" applyProtection="1"/>
    <xf numFmtId="0" fontId="0" fillId="0" borderId="22" xfId="0" applyBorder="1" applyProtection="1"/>
    <xf numFmtId="0" fontId="0" fillId="0" borderId="31" xfId="0" applyBorder="1" applyProtection="1"/>
    <xf numFmtId="0" fontId="0" fillId="0" borderId="31" xfId="0" applyFill="1" applyBorder="1" applyProtection="1"/>
    <xf numFmtId="0" fontId="5" fillId="0" borderId="0" xfId="0" applyFont="1" applyFill="1" applyBorder="1" applyProtection="1"/>
    <xf numFmtId="0" fontId="0" fillId="0" borderId="24" xfId="0" applyBorder="1" applyProtection="1"/>
    <xf numFmtId="0" fontId="5" fillId="0" borderId="22" xfId="0" applyFont="1" applyBorder="1" applyProtection="1"/>
    <xf numFmtId="0" fontId="5" fillId="0" borderId="31" xfId="0" applyFont="1" applyBorder="1" applyProtection="1"/>
    <xf numFmtId="0" fontId="5" fillId="0" borderId="25" xfId="0" applyFont="1" applyBorder="1" applyProtection="1"/>
    <xf numFmtId="0" fontId="0" fillId="2" borderId="12" xfId="0" applyFill="1" applyBorder="1" applyProtection="1">
      <protection locked="0"/>
    </xf>
    <xf numFmtId="0" fontId="5" fillId="0" borderId="31" xfId="0" applyFont="1" applyBorder="1" applyAlignment="1" applyProtection="1">
      <alignment wrapText="1"/>
    </xf>
    <xf numFmtId="0" fontId="5" fillId="0" borderId="31" xfId="0" applyFont="1" applyBorder="1" applyAlignment="1">
      <alignment wrapText="1"/>
    </xf>
    <xf numFmtId="0" fontId="5" fillId="0" borderId="0" xfId="0" applyFont="1" applyAlignment="1" applyProtection="1"/>
    <xf numFmtId="0" fontId="0" fillId="0" borderId="0" xfId="0" applyFont="1" applyFill="1" applyBorder="1" applyProtection="1"/>
    <xf numFmtId="0" fontId="0" fillId="0" borderId="0" xfId="0" applyFont="1"/>
    <xf numFmtId="0" fontId="0" fillId="2" borderId="32" xfId="0" applyFill="1" applyBorder="1" applyAlignment="1" applyProtection="1">
      <alignment horizontal="left" textRotation="45"/>
      <protection locked="0"/>
    </xf>
    <xf numFmtId="0" fontId="0" fillId="2" borderId="33" xfId="0" applyFill="1" applyBorder="1" applyAlignment="1" applyProtection="1">
      <alignment horizontal="left" textRotation="45"/>
      <protection locked="0"/>
    </xf>
    <xf numFmtId="0" fontId="0" fillId="2" borderId="34" xfId="0" applyFill="1" applyBorder="1" applyAlignment="1" applyProtection="1">
      <alignment horizontal="left" textRotation="45"/>
      <protection locked="0"/>
    </xf>
    <xf numFmtId="0" fontId="0" fillId="0" borderId="0" xfId="0" applyAlignment="1"/>
    <xf numFmtId="166" fontId="0" fillId="0" borderId="0" xfId="0" applyNumberFormat="1" applyBorder="1" applyProtection="1"/>
    <xf numFmtId="0" fontId="0" fillId="0" borderId="0" xfId="0" applyFill="1" applyBorder="1"/>
    <xf numFmtId="0" fontId="5" fillId="0" borderId="0" xfId="0" applyFont="1" applyBorder="1"/>
    <xf numFmtId="0" fontId="5" fillId="0" borderId="23" xfId="0" applyFont="1" applyBorder="1"/>
    <xf numFmtId="0" fontId="0" fillId="0" borderId="24" xfId="0" applyBorder="1"/>
    <xf numFmtId="0" fontId="5" fillId="0" borderId="21" xfId="0" applyFont="1" applyBorder="1"/>
    <xf numFmtId="0" fontId="5" fillId="0" borderId="24" xfId="0" applyFont="1" applyBorder="1"/>
    <xf numFmtId="0" fontId="0" fillId="0" borderId="31" xfId="0" applyBorder="1"/>
    <xf numFmtId="0" fontId="0" fillId="0" borderId="25" xfId="0" applyBorder="1"/>
    <xf numFmtId="10" fontId="0" fillId="0" borderId="10" xfId="1" applyNumberFormat="1" applyFont="1" applyFill="1" applyBorder="1" applyProtection="1"/>
    <xf numFmtId="10" fontId="0" fillId="0" borderId="0" xfId="1" applyNumberFormat="1" applyFont="1" applyFill="1" applyBorder="1" applyProtection="1"/>
    <xf numFmtId="10" fontId="0" fillId="0" borderId="9" xfId="1" applyNumberFormat="1" applyFont="1" applyFill="1" applyBorder="1" applyProtection="1"/>
    <xf numFmtId="0" fontId="0" fillId="0" borderId="0" xfId="0" applyFill="1" applyProtection="1"/>
    <xf numFmtId="0" fontId="0" fillId="2" borderId="0" xfId="0" applyFill="1" applyProtection="1">
      <protection locked="0"/>
    </xf>
    <xf numFmtId="164" fontId="0" fillId="0" borderId="9" xfId="1" applyNumberFormat="1" applyFont="1" applyBorder="1" applyProtection="1"/>
    <xf numFmtId="2" fontId="0" fillId="2" borderId="35" xfId="1" applyNumberFormat="1" applyFont="1" applyFill="1" applyBorder="1" applyProtection="1">
      <protection locked="0"/>
    </xf>
    <xf numFmtId="2" fontId="0" fillId="2" borderId="18" xfId="1" applyNumberFormat="1" applyFont="1" applyFill="1" applyBorder="1" applyProtection="1">
      <protection locked="0"/>
    </xf>
    <xf numFmtId="165" fontId="0" fillId="0" borderId="16" xfId="1" applyNumberFormat="1" applyFont="1" applyFill="1" applyBorder="1" applyProtection="1"/>
    <xf numFmtId="165" fontId="0" fillId="0" borderId="27" xfId="1" applyNumberFormat="1" applyFont="1" applyFill="1" applyBorder="1" applyProtection="1"/>
    <xf numFmtId="0" fontId="14" fillId="0" borderId="0" xfId="0" applyFont="1" applyBorder="1" applyAlignment="1">
      <alignment vertical="top" wrapText="1"/>
    </xf>
    <xf numFmtId="0" fontId="5" fillId="0" borderId="36" xfId="0" applyFont="1" applyBorder="1"/>
    <xf numFmtId="0" fontId="5" fillId="0" borderId="37" xfId="0" applyFont="1" applyBorder="1" applyAlignment="1">
      <alignment horizontal="left" vertical="center"/>
    </xf>
    <xf numFmtId="0" fontId="5" fillId="0" borderId="37" xfId="0" applyFont="1" applyBorder="1" applyAlignment="1">
      <alignment horizontal="left" vertical="center" wrapText="1"/>
    </xf>
    <xf numFmtId="0" fontId="0" fillId="0" borderId="37" xfId="0" applyBorder="1" applyAlignment="1">
      <alignment horizontal="left" vertical="center" wrapText="1"/>
    </xf>
    <xf numFmtId="0" fontId="5" fillId="0" borderId="37" xfId="0" applyFont="1" applyBorder="1"/>
    <xf numFmtId="0" fontId="0" fillId="0" borderId="37" xfId="0" applyBorder="1" applyAlignment="1">
      <alignment horizontal="left" vertical="center"/>
    </xf>
    <xf numFmtId="0" fontId="11" fillId="0" borderId="37" xfId="0" applyFont="1" applyBorder="1" applyAlignment="1">
      <alignment horizontal="left" vertical="center" indent="1"/>
    </xf>
    <xf numFmtId="0" fontId="0" fillId="0" borderId="37" xfId="0" applyBorder="1"/>
    <xf numFmtId="0" fontId="0" fillId="0" borderId="37" xfId="0" applyBorder="1" applyAlignment="1">
      <alignment wrapText="1"/>
    </xf>
    <xf numFmtId="0" fontId="0" fillId="0" borderId="38" xfId="0" applyBorder="1" applyAlignment="1">
      <alignment wrapText="1"/>
    </xf>
    <xf numFmtId="0" fontId="8" fillId="0" borderId="36" xfId="0" applyFont="1" applyBorder="1" applyAlignment="1">
      <alignment wrapText="1"/>
    </xf>
    <xf numFmtId="0" fontId="3" fillId="0" borderId="37" xfId="0" applyFont="1" applyBorder="1" applyAlignment="1">
      <alignment vertical="center" wrapText="1"/>
    </xf>
    <xf numFmtId="0" fontId="13" fillId="0" borderId="37" xfId="0" applyFont="1" applyBorder="1" applyAlignment="1">
      <alignment horizontal="left" vertical="center" wrapText="1" indent="5"/>
    </xf>
    <xf numFmtId="0" fontId="3" fillId="0" borderId="37" xfId="0" applyFont="1" applyBorder="1" applyAlignment="1">
      <alignment wrapText="1"/>
    </xf>
    <xf numFmtId="0" fontId="8" fillId="0" borderId="37" xfId="0" applyFont="1" applyBorder="1" applyAlignment="1">
      <alignment wrapText="1"/>
    </xf>
    <xf numFmtId="0" fontId="7" fillId="0" borderId="38" xfId="0" applyFont="1" applyBorder="1"/>
    <xf numFmtId="0" fontId="2" fillId="0" borderId="37" xfId="0" applyFont="1" applyBorder="1" applyAlignment="1">
      <alignment vertical="center" wrapText="1"/>
    </xf>
    <xf numFmtId="0" fontId="2" fillId="0" borderId="37" xfId="0" applyFont="1" applyBorder="1" applyAlignment="1">
      <alignment horizontal="left" vertical="center" wrapText="1" indent="2"/>
    </xf>
    <xf numFmtId="0" fontId="15" fillId="0" borderId="37" xfId="3" applyBorder="1" applyAlignment="1">
      <alignment horizontal="left" vertical="center" indent="5"/>
    </xf>
    <xf numFmtId="0" fontId="0" fillId="0" borderId="0" xfId="0" applyFont="1" applyAlignment="1" applyProtection="1">
      <alignment textRotation="25" wrapText="1" shrinkToFit="1"/>
    </xf>
    <xf numFmtId="0" fontId="0" fillId="0" borderId="0" xfId="0" applyFont="1" applyFill="1" applyAlignment="1" applyProtection="1">
      <alignment textRotation="25" wrapText="1" shrinkToFit="1"/>
    </xf>
    <xf numFmtId="0" fontId="0" fillId="0" borderId="0" xfId="0" applyFont="1" applyFill="1" applyBorder="1" applyAlignment="1" applyProtection="1">
      <alignment textRotation="25" wrapText="1" shrinkToFit="1"/>
    </xf>
    <xf numFmtId="0" fontId="0" fillId="2" borderId="39" xfId="0" applyFill="1" applyBorder="1" applyProtection="1">
      <protection locked="0"/>
    </xf>
    <xf numFmtId="0" fontId="0" fillId="2" borderId="40" xfId="0" applyFill="1" applyBorder="1" applyProtection="1">
      <protection locked="0"/>
    </xf>
    <xf numFmtId="0" fontId="0" fillId="0" borderId="32" xfId="0" applyFill="1" applyBorder="1" applyProtection="1"/>
    <xf numFmtId="0" fontId="0" fillId="0" borderId="33" xfId="0" applyFill="1" applyBorder="1" applyProtection="1"/>
    <xf numFmtId="0" fontId="0" fillId="0" borderId="34" xfId="0" applyFill="1" applyBorder="1" applyProtection="1"/>
    <xf numFmtId="0" fontId="0" fillId="0" borderId="15" xfId="0" applyFill="1" applyBorder="1" applyProtection="1"/>
    <xf numFmtId="0" fontId="0" fillId="0" borderId="12" xfId="0" applyFill="1" applyBorder="1" applyProtection="1"/>
    <xf numFmtId="0" fontId="0" fillId="0" borderId="11" xfId="0" applyFill="1" applyBorder="1" applyProtection="1"/>
    <xf numFmtId="0" fontId="0" fillId="0" borderId="16" xfId="0" applyFill="1" applyBorder="1" applyProtection="1"/>
    <xf numFmtId="0" fontId="0" fillId="0" borderId="41" xfId="0" applyBorder="1"/>
    <xf numFmtId="0" fontId="0" fillId="2" borderId="28" xfId="0" applyFill="1" applyBorder="1" applyProtection="1">
      <protection locked="0"/>
    </xf>
    <xf numFmtId="0" fontId="0" fillId="2" borderId="29" xfId="0" applyFill="1" applyBorder="1" applyProtection="1">
      <protection locked="0"/>
    </xf>
    <xf numFmtId="0" fontId="0" fillId="0" borderId="29" xfId="0" applyFill="1" applyBorder="1" applyProtection="1"/>
    <xf numFmtId="0" fontId="0" fillId="2" borderId="30" xfId="0" applyFill="1" applyBorder="1" applyProtection="1">
      <protection locked="0"/>
    </xf>
    <xf numFmtId="0" fontId="0" fillId="2" borderId="23" xfId="0" applyFill="1" applyBorder="1" applyProtection="1">
      <protection locked="0"/>
    </xf>
    <xf numFmtId="0" fontId="0" fillId="0" borderId="0" xfId="0" applyBorder="1" applyAlignment="1">
      <alignment vertical="top"/>
    </xf>
    <xf numFmtId="166" fontId="5" fillId="0" borderId="31" xfId="0" applyNumberFormat="1" applyFont="1" applyBorder="1" applyProtection="1"/>
    <xf numFmtId="0" fontId="2" fillId="0" borderId="19" xfId="0" applyFont="1" applyBorder="1" applyAlignment="1">
      <alignment horizontal="left" wrapText="1"/>
    </xf>
    <xf numFmtId="0" fontId="2" fillId="0" borderId="23"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0" xfId="0" applyFont="1" applyAlignment="1">
      <alignment horizontal="left" wrapText="1"/>
    </xf>
    <xf numFmtId="0" fontId="2" fillId="0" borderId="24" xfId="0" applyFont="1" applyBorder="1" applyAlignment="1">
      <alignment horizontal="left" wrapText="1"/>
    </xf>
    <xf numFmtId="0" fontId="2" fillId="0" borderId="21" xfId="0" applyFont="1" applyBorder="1" applyAlignment="1">
      <alignment horizontal="center"/>
    </xf>
    <xf numFmtId="0" fontId="2" fillId="0" borderId="0" xfId="0" applyFont="1" applyAlignment="1">
      <alignment horizontal="center"/>
    </xf>
    <xf numFmtId="0" fontId="2" fillId="0" borderId="24" xfId="0" applyFont="1" applyBorder="1" applyAlignment="1">
      <alignment horizontal="center"/>
    </xf>
    <xf numFmtId="0" fontId="2" fillId="0" borderId="22" xfId="0" applyFont="1" applyBorder="1" applyAlignment="1">
      <alignment horizontal="left" wrapText="1"/>
    </xf>
    <xf numFmtId="0" fontId="2" fillId="0" borderId="31" xfId="0" applyFont="1" applyBorder="1" applyAlignment="1">
      <alignment horizontal="left" wrapText="1"/>
    </xf>
    <xf numFmtId="0" fontId="2" fillId="0" borderId="25" xfId="0" applyFont="1" applyBorder="1" applyAlignment="1">
      <alignment horizontal="left" wrapText="1"/>
    </xf>
    <xf numFmtId="0" fontId="2" fillId="0" borderId="19" xfId="0" applyFont="1" applyBorder="1" applyAlignment="1">
      <alignment horizontal="left" vertical="top" wrapText="1"/>
    </xf>
    <xf numFmtId="0" fontId="2" fillId="0" borderId="23"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left" vertical="top" wrapText="1"/>
    </xf>
    <xf numFmtId="0" fontId="2" fillId="0" borderId="22" xfId="0" applyFont="1" applyBorder="1" applyAlignment="1">
      <alignment horizontal="left" vertical="top" wrapText="1"/>
    </xf>
    <xf numFmtId="0" fontId="2" fillId="0" borderId="31" xfId="0" applyFont="1" applyBorder="1" applyAlignment="1">
      <alignment horizontal="left" vertical="top" wrapText="1"/>
    </xf>
    <xf numFmtId="0" fontId="2" fillId="0" borderId="25" xfId="0" applyFont="1" applyBorder="1" applyAlignment="1">
      <alignment horizontal="left" vertical="top" wrapText="1"/>
    </xf>
    <xf numFmtId="0" fontId="14" fillId="0" borderId="19" xfId="0" applyFont="1" applyBorder="1" applyAlignment="1">
      <alignment horizontal="left" vertical="top" wrapText="1"/>
    </xf>
    <xf numFmtId="0" fontId="14" fillId="0" borderId="23" xfId="0" applyFont="1" applyBorder="1" applyAlignment="1">
      <alignment horizontal="left" vertical="top" wrapText="1"/>
    </xf>
    <xf numFmtId="0" fontId="14" fillId="0" borderId="20" xfId="0" applyFont="1" applyBorder="1" applyAlignment="1">
      <alignment horizontal="left" vertical="top" wrapText="1"/>
    </xf>
    <xf numFmtId="0" fontId="14" fillId="0" borderId="21" xfId="0" applyFont="1" applyBorder="1" applyAlignment="1">
      <alignment horizontal="left" vertical="top" wrapText="1"/>
    </xf>
    <xf numFmtId="0" fontId="14" fillId="0" borderId="0" xfId="0" applyFont="1" applyBorder="1" applyAlignment="1">
      <alignment horizontal="left" vertical="top" wrapText="1"/>
    </xf>
    <xf numFmtId="0" fontId="14" fillId="0" borderId="24" xfId="0" applyFont="1" applyBorder="1" applyAlignment="1">
      <alignment horizontal="left" vertical="top" wrapText="1"/>
    </xf>
    <xf numFmtId="0" fontId="14" fillId="0" borderId="22" xfId="0" applyFont="1" applyBorder="1" applyAlignment="1">
      <alignment horizontal="left" vertical="top" wrapText="1"/>
    </xf>
    <xf numFmtId="0" fontId="14" fillId="0" borderId="31" xfId="0" applyFont="1" applyBorder="1" applyAlignment="1">
      <alignment horizontal="left" vertical="top" wrapText="1"/>
    </xf>
    <xf numFmtId="0" fontId="14" fillId="0" borderId="25" xfId="0" applyFont="1" applyBorder="1" applyAlignment="1">
      <alignment horizontal="left" vertical="top" wrapText="1"/>
    </xf>
    <xf numFmtId="0" fontId="18" fillId="0" borderId="19" xfId="0" applyFont="1" applyBorder="1" applyAlignment="1">
      <alignment horizontal="left" vertical="top" wrapText="1"/>
    </xf>
    <xf numFmtId="0" fontId="18" fillId="0" borderId="23" xfId="0" applyFont="1"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pplyBorder="1" applyAlignment="1">
      <alignment horizontal="left" vertical="top" wrapText="1"/>
    </xf>
    <xf numFmtId="0" fontId="18" fillId="0" borderId="24" xfId="0" applyFont="1" applyBorder="1" applyAlignment="1">
      <alignment horizontal="left" vertical="top" wrapText="1"/>
    </xf>
  </cellXfs>
  <cellStyles count="4">
    <cellStyle name="Hyperlink" xfId="3" builtinId="8"/>
    <cellStyle name="Komma" xfId="1" builtinId="3"/>
    <cellStyle name="Normal 2" xfId="2" xr:uid="{5B83E3DD-CAAB-4CD4-8538-227EECB186DD}"/>
    <cellStyle name="Standaard"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F31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Patiënte</a:t>
            </a:r>
            <a:r>
              <a:rPr lang="nl-NL" baseline="0"/>
              <a:t>n per afdeling per dag</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smoothMarker"/>
        <c:varyColors val="0"/>
        <c:ser>
          <c:idx val="0"/>
          <c:order val="0"/>
          <c:tx>
            <c:strRef>
              <c:f>Graphs!$B$1</c:f>
              <c:strCache>
                <c:ptCount val="1"/>
                <c:pt idx="0">
                  <c:v>IC corona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Graphs!$A$2:$A$999</c:f>
              <c:numCache>
                <c:formatCode>General</c:formatCode>
                <c:ptCount val="998"/>
                <c:pt idx="0">
                  <c:v>0</c:v>
                </c:pt>
                <c:pt idx="1">
                  <c:v>1</c:v>
                </c:pt>
              </c:numCache>
            </c:numRef>
          </c:xVal>
          <c:yVal>
            <c:numRef>
              <c:f>Graphs!$B$2:$B$999</c:f>
              <c:numCache>
                <c:formatCode>General</c:formatCode>
                <c:ptCount val="998"/>
                <c:pt idx="0">
                  <c:v>4</c:v>
                </c:pt>
                <c:pt idx="1">
                  <c:v>7.4</c:v>
                </c:pt>
              </c:numCache>
            </c:numRef>
          </c:yVal>
          <c:smooth val="1"/>
          <c:extLst>
            <c:ext xmlns:c16="http://schemas.microsoft.com/office/drawing/2014/chart" uri="{C3380CC4-5D6E-409C-BE32-E72D297353CC}">
              <c16:uniqueId val="{00000000-86A1-4608-8F80-3AF69D51E709}"/>
            </c:ext>
          </c:extLst>
        </c:ser>
        <c:ser>
          <c:idx val="1"/>
          <c:order val="1"/>
          <c:tx>
            <c:strRef>
              <c:f>Graphs!$C$1</c:f>
              <c:strCache>
                <c:ptCount val="1"/>
                <c:pt idx="0">
                  <c:v>Corona High Care</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Graphs!$A$2:$A$999</c:f>
              <c:numCache>
                <c:formatCode>General</c:formatCode>
                <c:ptCount val="998"/>
                <c:pt idx="0">
                  <c:v>0</c:v>
                </c:pt>
                <c:pt idx="1">
                  <c:v>1</c:v>
                </c:pt>
              </c:numCache>
            </c:numRef>
          </c:xVal>
          <c:yVal>
            <c:numRef>
              <c:f>Graphs!$C$2:$C$999</c:f>
              <c:numCache>
                <c:formatCode>General</c:formatCode>
                <c:ptCount val="998"/>
                <c:pt idx="0">
                  <c:v>20</c:v>
                </c:pt>
                <c:pt idx="1">
                  <c:v>21.549999999999997</c:v>
                </c:pt>
              </c:numCache>
            </c:numRef>
          </c:yVal>
          <c:smooth val="1"/>
          <c:extLst>
            <c:ext xmlns:c16="http://schemas.microsoft.com/office/drawing/2014/chart" uri="{C3380CC4-5D6E-409C-BE32-E72D297353CC}">
              <c16:uniqueId val="{00000001-86A1-4608-8F80-3AF69D51E709}"/>
            </c:ext>
          </c:extLst>
        </c:ser>
        <c:ser>
          <c:idx val="2"/>
          <c:order val="2"/>
          <c:tx>
            <c:strRef>
              <c:f>Graphs!$D$1</c:f>
              <c:strCache>
                <c:ptCount val="1"/>
                <c:pt idx="0">
                  <c:v>Corona 2</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Graphs!$A$2:$A$999</c:f>
              <c:numCache>
                <c:formatCode>General</c:formatCode>
                <c:ptCount val="998"/>
                <c:pt idx="0">
                  <c:v>0</c:v>
                </c:pt>
                <c:pt idx="1">
                  <c:v>1</c:v>
                </c:pt>
              </c:numCache>
            </c:numRef>
          </c:xVal>
          <c:yVal>
            <c:numRef>
              <c:f>Graphs!$D$2:$D$999</c:f>
              <c:numCache>
                <c:formatCode>General</c:formatCode>
                <c:ptCount val="998"/>
                <c:pt idx="0">
                  <c:v>22</c:v>
                </c:pt>
                <c:pt idx="1">
                  <c:v>20</c:v>
                </c:pt>
              </c:numCache>
            </c:numRef>
          </c:yVal>
          <c:smooth val="1"/>
          <c:extLst>
            <c:ext xmlns:c16="http://schemas.microsoft.com/office/drawing/2014/chart" uri="{C3380CC4-5D6E-409C-BE32-E72D297353CC}">
              <c16:uniqueId val="{00000002-86A1-4608-8F80-3AF69D51E709}"/>
            </c:ext>
          </c:extLst>
        </c:ser>
        <c:ser>
          <c:idx val="3"/>
          <c:order val="3"/>
          <c:tx>
            <c:strRef>
              <c:f>Graphs!$E$1</c:f>
              <c:strCache>
                <c:ptCount val="1"/>
                <c:pt idx="0">
                  <c:v>Corona verdenking</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Graphs!$A$2:$A$999</c:f>
              <c:numCache>
                <c:formatCode>General</c:formatCode>
                <c:ptCount val="998"/>
                <c:pt idx="0">
                  <c:v>0</c:v>
                </c:pt>
                <c:pt idx="1">
                  <c:v>1</c:v>
                </c:pt>
              </c:numCache>
            </c:numRef>
          </c:xVal>
          <c:yVal>
            <c:numRef>
              <c:f>Graphs!$E$2:$E$999</c:f>
              <c:numCache>
                <c:formatCode>General</c:formatCode>
                <c:ptCount val="998"/>
                <c:pt idx="0">
                  <c:v>21</c:v>
                </c:pt>
                <c:pt idx="1">
                  <c:v>6.5</c:v>
                </c:pt>
              </c:numCache>
            </c:numRef>
          </c:yVal>
          <c:smooth val="1"/>
          <c:extLst>
            <c:ext xmlns:c16="http://schemas.microsoft.com/office/drawing/2014/chart" uri="{C3380CC4-5D6E-409C-BE32-E72D297353CC}">
              <c16:uniqueId val="{00000003-86A1-4608-8F80-3AF69D51E709}"/>
            </c:ext>
          </c:extLst>
        </c:ser>
        <c:ser>
          <c:idx val="4"/>
          <c:order val="4"/>
          <c:tx>
            <c:strRef>
              <c:f>Graphs!$F$1</c:f>
              <c:strCache>
                <c:ptCount val="1"/>
                <c:pt idx="0">
                  <c:v>SEH corona</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Graphs!$A$2:$A$999</c:f>
              <c:numCache>
                <c:formatCode>General</c:formatCode>
                <c:ptCount val="998"/>
                <c:pt idx="0">
                  <c:v>0</c:v>
                </c:pt>
                <c:pt idx="1">
                  <c:v>1</c:v>
                </c:pt>
              </c:numCache>
            </c:numRef>
          </c:xVal>
          <c:yVal>
            <c:numRef>
              <c:f>Graphs!$F$2:$F$999</c:f>
              <c:numCache>
                <c:formatCode>General</c:formatCode>
                <c:ptCount val="998"/>
                <c:pt idx="0">
                  <c:v>65</c:v>
                </c:pt>
              </c:numCache>
            </c:numRef>
          </c:yVal>
          <c:smooth val="1"/>
          <c:extLst>
            <c:ext xmlns:c16="http://schemas.microsoft.com/office/drawing/2014/chart" uri="{C3380CC4-5D6E-409C-BE32-E72D297353CC}">
              <c16:uniqueId val="{00000000-5EA8-2E49-921C-C9F7B8CDF9B7}"/>
            </c:ext>
          </c:extLst>
        </c:ser>
        <c:ser>
          <c:idx val="5"/>
          <c:order val="5"/>
          <c:tx>
            <c:strRef>
              <c:f>Graphs!$G$1</c:f>
              <c:strCache>
                <c:ptCount val="1"/>
                <c:pt idx="0">
                  <c:v>Afdeling nieuw</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Graphs!$A$2:$A$999</c:f>
              <c:numCache>
                <c:formatCode>General</c:formatCode>
                <c:ptCount val="998"/>
                <c:pt idx="0">
                  <c:v>0</c:v>
                </c:pt>
                <c:pt idx="1">
                  <c:v>1</c:v>
                </c:pt>
              </c:numCache>
            </c:numRef>
          </c:xVal>
          <c:yVal>
            <c:numRef>
              <c:f>Graphs!$G$2:$G$999</c:f>
              <c:numCache>
                <c:formatCode>General</c:formatCode>
                <c:ptCount val="998"/>
                <c:pt idx="0">
                  <c:v>0</c:v>
                </c:pt>
                <c:pt idx="1">
                  <c:v>0</c:v>
                </c:pt>
              </c:numCache>
            </c:numRef>
          </c:yVal>
          <c:smooth val="1"/>
          <c:extLst>
            <c:ext xmlns:c16="http://schemas.microsoft.com/office/drawing/2014/chart" uri="{C3380CC4-5D6E-409C-BE32-E72D297353CC}">
              <c16:uniqueId val="{00000001-5EA8-2E49-921C-C9F7B8CDF9B7}"/>
            </c:ext>
          </c:extLst>
        </c:ser>
        <c:dLbls>
          <c:showLegendKey val="0"/>
          <c:showVal val="0"/>
          <c:showCatName val="0"/>
          <c:showSerName val="0"/>
          <c:showPercent val="0"/>
          <c:showBubbleSize val="0"/>
        </c:dLbls>
        <c:axId val="1890520975"/>
        <c:axId val="1908796271"/>
      </c:scatterChart>
      <c:valAx>
        <c:axId val="18905209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908796271"/>
        <c:crosses val="autoZero"/>
        <c:crossBetween val="midCat"/>
      </c:valAx>
      <c:valAx>
        <c:axId val="19087962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90520975"/>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Artsen benodigd per afdeling per dag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smoothMarker"/>
        <c:varyColors val="0"/>
        <c:ser>
          <c:idx val="3"/>
          <c:order val="0"/>
          <c:tx>
            <c:strRef>
              <c:f>Graphs!$F$1</c:f>
              <c:strCache>
                <c:ptCount val="1"/>
                <c:pt idx="0">
                  <c:v>SEH corona</c:v>
                </c:pt>
              </c:strCache>
            </c:strRef>
          </c:tx>
          <c:spPr>
            <a:ln w="19050" cap="rnd">
              <a:solidFill>
                <a:srgbClr val="0070C0"/>
              </a:solidFill>
              <a:round/>
            </a:ln>
            <a:effectLst/>
          </c:spPr>
          <c:marker>
            <c:symbol val="circle"/>
            <c:size val="5"/>
            <c:spPr>
              <a:solidFill>
                <a:srgbClr val="0070C0"/>
              </a:solidFill>
              <a:ln w="9525">
                <a:solidFill>
                  <a:srgbClr val="0070C0"/>
                </a:solidFill>
              </a:ln>
              <a:effectLst/>
            </c:spPr>
          </c:marker>
          <c:xVal>
            <c:numRef>
              <c:f>Graphs!$A$2:$A$50</c:f>
              <c:numCache>
                <c:formatCode>General</c:formatCode>
                <c:ptCount val="49"/>
                <c:pt idx="0">
                  <c:v>0</c:v>
                </c:pt>
                <c:pt idx="1">
                  <c:v>1</c:v>
                </c:pt>
              </c:numCache>
            </c:numRef>
          </c:xVal>
          <c:yVal>
            <c:numRef>
              <c:f>Graphs!$F$2:$F$50</c:f>
              <c:numCache>
                <c:formatCode>General</c:formatCode>
                <c:ptCount val="49"/>
                <c:pt idx="0">
                  <c:v>65</c:v>
                </c:pt>
              </c:numCache>
            </c:numRef>
          </c:yVal>
          <c:smooth val="1"/>
          <c:extLst>
            <c:ext xmlns:c16="http://schemas.microsoft.com/office/drawing/2014/chart" uri="{C3380CC4-5D6E-409C-BE32-E72D297353CC}">
              <c16:uniqueId val="{00000004-9490-4477-967E-BA9C009D3EB6}"/>
            </c:ext>
          </c:extLst>
        </c:ser>
        <c:ser>
          <c:idx val="0"/>
          <c:order val="1"/>
          <c:tx>
            <c:strRef>
              <c:f>Graphs!$G$1</c:f>
              <c:strCache>
                <c:ptCount val="1"/>
                <c:pt idx="0">
                  <c:v>Afdeling nieuw</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Graphs!$A$2:$A$50</c:f>
              <c:numCache>
                <c:formatCode>General</c:formatCode>
                <c:ptCount val="49"/>
                <c:pt idx="0">
                  <c:v>0</c:v>
                </c:pt>
                <c:pt idx="1">
                  <c:v>1</c:v>
                </c:pt>
              </c:numCache>
            </c:numRef>
          </c:xVal>
          <c:yVal>
            <c:numRef>
              <c:f>Graphs!$G$2:$G$50</c:f>
              <c:numCache>
                <c:formatCode>General</c:formatCode>
                <c:ptCount val="49"/>
                <c:pt idx="0">
                  <c:v>0</c:v>
                </c:pt>
                <c:pt idx="1">
                  <c:v>0</c:v>
                </c:pt>
              </c:numCache>
            </c:numRef>
          </c:yVal>
          <c:smooth val="1"/>
          <c:extLst>
            <c:ext xmlns:c16="http://schemas.microsoft.com/office/drawing/2014/chart" uri="{C3380CC4-5D6E-409C-BE32-E72D297353CC}">
              <c16:uniqueId val="{00000000-9490-4477-967E-BA9C009D3EB6}"/>
            </c:ext>
          </c:extLst>
        </c:ser>
        <c:ser>
          <c:idx val="1"/>
          <c:order val="2"/>
          <c:tx>
            <c:strRef>
              <c:f>Graphs!$H$1</c:f>
              <c:strCache>
                <c:ptCount val="1"/>
                <c:pt idx="0">
                  <c:v>IC corona</c:v>
                </c:pt>
              </c:strCache>
            </c:strRef>
          </c:tx>
          <c:spPr>
            <a:ln w="19050" cap="rnd">
              <a:solidFill>
                <a:schemeClr val="bg2">
                  <a:lumMod val="75000"/>
                </a:schemeClr>
              </a:solidFill>
              <a:round/>
            </a:ln>
            <a:effectLst/>
          </c:spPr>
          <c:marker>
            <c:symbol val="circle"/>
            <c:size val="5"/>
            <c:spPr>
              <a:solidFill>
                <a:schemeClr val="bg2">
                  <a:lumMod val="75000"/>
                </a:schemeClr>
              </a:solidFill>
              <a:ln w="9525">
                <a:solidFill>
                  <a:schemeClr val="bg2">
                    <a:lumMod val="75000"/>
                  </a:schemeClr>
                </a:solidFill>
              </a:ln>
              <a:effectLst/>
            </c:spPr>
          </c:marker>
          <c:xVal>
            <c:numRef>
              <c:f>Graphs!$A$2:$A$50</c:f>
              <c:numCache>
                <c:formatCode>General</c:formatCode>
                <c:ptCount val="49"/>
                <c:pt idx="0">
                  <c:v>0</c:v>
                </c:pt>
                <c:pt idx="1">
                  <c:v>1</c:v>
                </c:pt>
              </c:numCache>
            </c:numRef>
          </c:xVal>
          <c:yVal>
            <c:numRef>
              <c:f>Graphs!$H$2:$H$50</c:f>
              <c:numCache>
                <c:formatCode>General</c:formatCode>
                <c:ptCount val="49"/>
                <c:pt idx="0">
                  <c:v>5.2173913043478262</c:v>
                </c:pt>
                <c:pt idx="1">
                  <c:v>5.2173913043478262</c:v>
                </c:pt>
              </c:numCache>
            </c:numRef>
          </c:yVal>
          <c:smooth val="1"/>
          <c:extLst>
            <c:ext xmlns:c16="http://schemas.microsoft.com/office/drawing/2014/chart" uri="{C3380CC4-5D6E-409C-BE32-E72D297353CC}">
              <c16:uniqueId val="{00000001-9490-4477-967E-BA9C009D3EB6}"/>
            </c:ext>
          </c:extLst>
        </c:ser>
        <c:ser>
          <c:idx val="2"/>
          <c:order val="3"/>
          <c:tx>
            <c:strRef>
              <c:f>Graphs!$I$1</c:f>
              <c:strCache>
                <c:ptCount val="1"/>
                <c:pt idx="0">
                  <c:v>Corona High Care</c:v>
                </c:pt>
              </c:strCache>
            </c:strRef>
          </c:tx>
          <c:spPr>
            <a:ln w="19050" cap="rnd">
              <a:solidFill>
                <a:srgbClr val="FFC000"/>
              </a:solidFill>
              <a:round/>
            </a:ln>
            <a:effectLst/>
          </c:spPr>
          <c:marker>
            <c:symbol val="circle"/>
            <c:size val="5"/>
            <c:spPr>
              <a:solidFill>
                <a:srgbClr val="FFC000"/>
              </a:solidFill>
              <a:ln w="9525">
                <a:solidFill>
                  <a:srgbClr val="FFC000"/>
                </a:solidFill>
              </a:ln>
              <a:effectLst/>
            </c:spPr>
          </c:marker>
          <c:xVal>
            <c:numRef>
              <c:f>Graphs!$A$2:$A$50</c:f>
              <c:numCache>
                <c:formatCode>General</c:formatCode>
                <c:ptCount val="49"/>
                <c:pt idx="0">
                  <c:v>0</c:v>
                </c:pt>
                <c:pt idx="1">
                  <c:v>1</c:v>
                </c:pt>
              </c:numCache>
            </c:numRef>
          </c:xVal>
          <c:yVal>
            <c:numRef>
              <c:f>Graphs!$I$2:$I$50</c:f>
              <c:numCache>
                <c:formatCode>General</c:formatCode>
                <c:ptCount val="49"/>
                <c:pt idx="0">
                  <c:v>18.695652173913043</c:v>
                </c:pt>
                <c:pt idx="1">
                  <c:v>18.695652173913043</c:v>
                </c:pt>
              </c:numCache>
            </c:numRef>
          </c:yVal>
          <c:smooth val="1"/>
          <c:extLst>
            <c:ext xmlns:c16="http://schemas.microsoft.com/office/drawing/2014/chart" uri="{C3380CC4-5D6E-409C-BE32-E72D297353CC}">
              <c16:uniqueId val="{00000002-9490-4477-967E-BA9C009D3EB6}"/>
            </c:ext>
          </c:extLst>
        </c:ser>
        <c:dLbls>
          <c:showLegendKey val="0"/>
          <c:showVal val="0"/>
          <c:showCatName val="0"/>
          <c:showSerName val="0"/>
          <c:showPercent val="0"/>
          <c:showBubbleSize val="0"/>
        </c:dLbls>
        <c:axId val="1890520975"/>
        <c:axId val="1908796271"/>
      </c:scatterChart>
      <c:valAx>
        <c:axId val="18905209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908796271"/>
        <c:crosses val="autoZero"/>
        <c:crossBetween val="midCat"/>
      </c:valAx>
      <c:valAx>
        <c:axId val="19087962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90520975"/>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893233</xdr:colOff>
      <xdr:row>10</xdr:row>
      <xdr:rowOff>474133</xdr:rowOff>
    </xdr:from>
    <xdr:to>
      <xdr:col>0</xdr:col>
      <xdr:colOff>7018866</xdr:colOff>
      <xdr:row>10</xdr:row>
      <xdr:rowOff>3182408</xdr:rowOff>
    </xdr:to>
    <xdr:grpSp>
      <xdr:nvGrpSpPr>
        <xdr:cNvPr id="2" name="Groep 1">
          <a:extLst>
            <a:ext uri="{FF2B5EF4-FFF2-40B4-BE49-F238E27FC236}">
              <a16:creationId xmlns:a16="http://schemas.microsoft.com/office/drawing/2014/main" id="{00000000-0008-0000-0000-000002000000}"/>
            </a:ext>
          </a:extLst>
        </xdr:cNvPr>
        <xdr:cNvGrpSpPr/>
      </xdr:nvGrpSpPr>
      <xdr:grpSpPr>
        <a:xfrm>
          <a:off x="893233" y="3217333"/>
          <a:ext cx="6128808" cy="2708275"/>
          <a:chOff x="0" y="0"/>
          <a:chExt cx="6096000" cy="2771775"/>
        </a:xfrm>
      </xdr:grpSpPr>
      <xdr:sp macro="" textlink="">
        <xdr:nvSpPr>
          <xdr:cNvPr id="3" name="Rechthoek: afgeronde hoeken 9">
            <a:extLst>
              <a:ext uri="{FF2B5EF4-FFF2-40B4-BE49-F238E27FC236}">
                <a16:creationId xmlns:a16="http://schemas.microsoft.com/office/drawing/2014/main" id="{00000000-0008-0000-0000-000003000000}"/>
              </a:ext>
            </a:extLst>
          </xdr:cNvPr>
          <xdr:cNvSpPr/>
        </xdr:nvSpPr>
        <xdr:spPr>
          <a:xfrm>
            <a:off x="4972050" y="276225"/>
            <a:ext cx="1019175" cy="466725"/>
          </a:xfrm>
          <a:prstGeom prst="round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IC-normaal</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4" name="Rechthoek: afgeronde hoeken 10">
            <a:extLst>
              <a:ext uri="{FF2B5EF4-FFF2-40B4-BE49-F238E27FC236}">
                <a16:creationId xmlns:a16="http://schemas.microsoft.com/office/drawing/2014/main" id="{00000000-0008-0000-0000-000004000000}"/>
              </a:ext>
            </a:extLst>
          </xdr:cNvPr>
          <xdr:cNvSpPr/>
        </xdr:nvSpPr>
        <xdr:spPr>
          <a:xfrm>
            <a:off x="4981575" y="1038225"/>
            <a:ext cx="1019175" cy="523875"/>
          </a:xfrm>
          <a:prstGeom prst="round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Urgente klinische zorg</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5" name="Rechthoek: afgeronde hoeken 11">
            <a:extLst>
              <a:ext uri="{FF2B5EF4-FFF2-40B4-BE49-F238E27FC236}">
                <a16:creationId xmlns:a16="http://schemas.microsoft.com/office/drawing/2014/main" id="{00000000-0008-0000-0000-000005000000}"/>
              </a:ext>
            </a:extLst>
          </xdr:cNvPr>
          <xdr:cNvSpPr/>
        </xdr:nvSpPr>
        <xdr:spPr>
          <a:xfrm>
            <a:off x="4895850" y="1774825"/>
            <a:ext cx="1200150" cy="866775"/>
          </a:xfrm>
          <a:prstGeom prst="round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Reguliere spoed (SEH, EHH en verloskunde)</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 name="Groep 5">
            <a:extLst>
              <a:ext uri="{FF2B5EF4-FFF2-40B4-BE49-F238E27FC236}">
                <a16:creationId xmlns:a16="http://schemas.microsoft.com/office/drawing/2014/main" id="{00000000-0008-0000-0000-000006000000}"/>
              </a:ext>
            </a:extLst>
          </xdr:cNvPr>
          <xdr:cNvGrpSpPr/>
        </xdr:nvGrpSpPr>
        <xdr:grpSpPr>
          <a:xfrm>
            <a:off x="219075" y="238125"/>
            <a:ext cx="4067175" cy="2162175"/>
            <a:chOff x="0" y="0"/>
            <a:chExt cx="4067175" cy="2162175"/>
          </a:xfrm>
        </xdr:grpSpPr>
        <xdr:cxnSp macro="">
          <xdr:nvCxnSpPr>
            <xdr:cNvPr id="8" name="Rechte verbindingslijn met pijl 7">
              <a:extLst>
                <a:ext uri="{FF2B5EF4-FFF2-40B4-BE49-F238E27FC236}">
                  <a16:creationId xmlns:a16="http://schemas.microsoft.com/office/drawing/2014/main" id="{00000000-0008-0000-0000-000008000000}"/>
                </a:ext>
              </a:extLst>
            </xdr:cNvPr>
            <xdr:cNvCxnSpPr/>
          </xdr:nvCxnSpPr>
          <xdr:spPr>
            <a:xfrm>
              <a:off x="2562225" y="1085850"/>
              <a:ext cx="4857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9" name="Groep 8">
              <a:extLst>
                <a:ext uri="{FF2B5EF4-FFF2-40B4-BE49-F238E27FC236}">
                  <a16:creationId xmlns:a16="http://schemas.microsoft.com/office/drawing/2014/main" id="{00000000-0008-0000-0000-000009000000}"/>
                </a:ext>
              </a:extLst>
            </xdr:cNvPr>
            <xdr:cNvGrpSpPr/>
          </xdr:nvGrpSpPr>
          <xdr:grpSpPr>
            <a:xfrm>
              <a:off x="0" y="0"/>
              <a:ext cx="4067175" cy="2162175"/>
              <a:chOff x="0" y="0"/>
              <a:chExt cx="4067175" cy="2162175"/>
            </a:xfrm>
          </xdr:grpSpPr>
          <xdr:sp macro="" textlink="">
            <xdr:nvSpPr>
              <xdr:cNvPr id="10" name="Rechthoek: afgeronde hoeken 1">
                <a:extLst>
                  <a:ext uri="{FF2B5EF4-FFF2-40B4-BE49-F238E27FC236}">
                    <a16:creationId xmlns:a16="http://schemas.microsoft.com/office/drawing/2014/main" id="{00000000-0008-0000-0000-00000A000000}"/>
                  </a:ext>
                </a:extLst>
              </xdr:cNvPr>
              <xdr:cNvSpPr/>
            </xdr:nvSpPr>
            <xdr:spPr>
              <a:xfrm>
                <a:off x="1543050" y="0"/>
                <a:ext cx="1019175" cy="4667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nl-NL" sz="1100">
                    <a:solidFill>
                      <a:srgbClr val="000000"/>
                    </a:solidFill>
                    <a:effectLst/>
                    <a:ea typeface="Calibri" panose="020F0502020204030204" pitchFamily="34" charset="0"/>
                    <a:cs typeface="Times New Roman" panose="02020603050405020304" pitchFamily="18" charset="0"/>
                  </a:rPr>
                  <a:t>IC-Corona</a:t>
                </a:r>
                <a:endParaRPr lang="nl-NL" sz="1100">
                  <a:effectLst/>
                  <a:ea typeface="Calibri" panose="020F0502020204030204" pitchFamily="34" charset="0"/>
                  <a:cs typeface="Times New Roman" panose="02020603050405020304" pitchFamily="18" charset="0"/>
                </a:endParaRPr>
              </a:p>
            </xdr:txBody>
          </xdr:sp>
          <xdr:sp macro="" textlink="">
            <xdr:nvSpPr>
              <xdr:cNvPr id="11" name="Rechthoek: afgeronde hoeken 5">
                <a:extLst>
                  <a:ext uri="{FF2B5EF4-FFF2-40B4-BE49-F238E27FC236}">
                    <a16:creationId xmlns:a16="http://schemas.microsoft.com/office/drawing/2014/main" id="{00000000-0008-0000-0000-00000B000000}"/>
                  </a:ext>
                </a:extLst>
              </xdr:cNvPr>
              <xdr:cNvSpPr/>
            </xdr:nvSpPr>
            <xdr:spPr>
              <a:xfrm>
                <a:off x="1533525" y="790575"/>
                <a:ext cx="1019175" cy="523875"/>
              </a:xfrm>
              <a:prstGeom prst="round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Corona afdeling 1</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2" name="Rechthoek: afgeronde hoeken 6">
                <a:extLst>
                  <a:ext uri="{FF2B5EF4-FFF2-40B4-BE49-F238E27FC236}">
                    <a16:creationId xmlns:a16="http://schemas.microsoft.com/office/drawing/2014/main" id="{00000000-0008-0000-0000-00000C000000}"/>
                  </a:ext>
                </a:extLst>
              </xdr:cNvPr>
              <xdr:cNvSpPr/>
            </xdr:nvSpPr>
            <xdr:spPr>
              <a:xfrm>
                <a:off x="3048000" y="800100"/>
                <a:ext cx="1019175" cy="504825"/>
              </a:xfrm>
              <a:prstGeom prst="round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Corona afdeling 2</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 name="Rechthoek: afgeronde hoeken 7">
                <a:extLst>
                  <a:ext uri="{FF2B5EF4-FFF2-40B4-BE49-F238E27FC236}">
                    <a16:creationId xmlns:a16="http://schemas.microsoft.com/office/drawing/2014/main" id="{00000000-0008-0000-0000-00000D000000}"/>
                  </a:ext>
                </a:extLst>
              </xdr:cNvPr>
              <xdr:cNvSpPr/>
            </xdr:nvSpPr>
            <xdr:spPr>
              <a:xfrm>
                <a:off x="0" y="790575"/>
                <a:ext cx="1019175" cy="523875"/>
              </a:xfrm>
              <a:prstGeom prst="round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Verdenking Corona Corona</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 name="Rechthoek: afgeronde hoeken 8">
                <a:extLst>
                  <a:ext uri="{FF2B5EF4-FFF2-40B4-BE49-F238E27FC236}">
                    <a16:creationId xmlns:a16="http://schemas.microsoft.com/office/drawing/2014/main" id="{00000000-0008-0000-0000-00000E000000}"/>
                  </a:ext>
                </a:extLst>
              </xdr:cNvPr>
              <xdr:cNvSpPr/>
            </xdr:nvSpPr>
            <xdr:spPr>
              <a:xfrm>
                <a:off x="1543050" y="1695450"/>
                <a:ext cx="1019175" cy="466725"/>
              </a:xfrm>
              <a:prstGeom prst="round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SEH Corona</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xnSp macro="">
            <xdr:nvCxnSpPr>
              <xdr:cNvPr id="15" name="Rechte verbindingslijn met pijl 14">
                <a:extLst>
                  <a:ext uri="{FF2B5EF4-FFF2-40B4-BE49-F238E27FC236}">
                    <a16:creationId xmlns:a16="http://schemas.microsoft.com/office/drawing/2014/main" id="{00000000-0008-0000-0000-00000F000000}"/>
                  </a:ext>
                </a:extLst>
              </xdr:cNvPr>
              <xdr:cNvCxnSpPr/>
            </xdr:nvCxnSpPr>
            <xdr:spPr>
              <a:xfrm flipV="1">
                <a:off x="2066925" y="1314451"/>
                <a:ext cx="0" cy="3905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Rechte verbindingslijn met pijl 15">
                <a:extLst>
                  <a:ext uri="{FF2B5EF4-FFF2-40B4-BE49-F238E27FC236}">
                    <a16:creationId xmlns:a16="http://schemas.microsoft.com/office/drawing/2014/main" id="{00000000-0008-0000-0000-000010000000}"/>
                  </a:ext>
                </a:extLst>
              </xdr:cNvPr>
              <xdr:cNvCxnSpPr/>
            </xdr:nvCxnSpPr>
            <xdr:spPr>
              <a:xfrm flipV="1">
                <a:off x="2057400" y="466725"/>
                <a:ext cx="0" cy="34290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17" name="Rechte verbindingslijn met pijl 16">
                <a:extLst>
                  <a:ext uri="{FF2B5EF4-FFF2-40B4-BE49-F238E27FC236}">
                    <a16:creationId xmlns:a16="http://schemas.microsoft.com/office/drawing/2014/main" id="{00000000-0008-0000-0000-000011000000}"/>
                  </a:ext>
                </a:extLst>
              </xdr:cNvPr>
              <xdr:cNvCxnSpPr/>
            </xdr:nvCxnSpPr>
            <xdr:spPr>
              <a:xfrm flipH="1" flipV="1">
                <a:off x="504825" y="1314451"/>
                <a:ext cx="1562100" cy="371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Rechte verbindingslijn met pijl 17">
                <a:extLst>
                  <a:ext uri="{FF2B5EF4-FFF2-40B4-BE49-F238E27FC236}">
                    <a16:creationId xmlns:a16="http://schemas.microsoft.com/office/drawing/2014/main" id="{00000000-0008-0000-0000-000012000000}"/>
                  </a:ext>
                </a:extLst>
              </xdr:cNvPr>
              <xdr:cNvCxnSpPr/>
            </xdr:nvCxnSpPr>
            <xdr:spPr>
              <a:xfrm flipV="1">
                <a:off x="2066925" y="1323975"/>
                <a:ext cx="1476375" cy="361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9" name="Rechte verbindingslijn met pijl 18">
                <a:extLst>
                  <a:ext uri="{FF2B5EF4-FFF2-40B4-BE49-F238E27FC236}">
                    <a16:creationId xmlns:a16="http://schemas.microsoft.com/office/drawing/2014/main" id="{00000000-0008-0000-0000-000013000000}"/>
                  </a:ext>
                </a:extLst>
              </xdr:cNvPr>
              <xdr:cNvCxnSpPr/>
            </xdr:nvCxnSpPr>
            <xdr:spPr>
              <a:xfrm>
                <a:off x="1028700" y="1085850"/>
                <a:ext cx="50482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0" name="Rechte verbindingslijn met pijl 19">
                <a:extLst>
                  <a:ext uri="{FF2B5EF4-FFF2-40B4-BE49-F238E27FC236}">
                    <a16:creationId xmlns:a16="http://schemas.microsoft.com/office/drawing/2014/main" id="{00000000-0008-0000-0000-000014000000}"/>
                  </a:ext>
                </a:extLst>
              </xdr:cNvPr>
              <xdr:cNvCxnSpPr/>
            </xdr:nvCxnSpPr>
            <xdr:spPr>
              <a:xfrm>
                <a:off x="2562225" y="190500"/>
                <a:ext cx="1009650" cy="609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sp macro="" textlink="">
        <xdr:nvSpPr>
          <xdr:cNvPr id="7" name="Rechthoek 6">
            <a:extLst>
              <a:ext uri="{FF2B5EF4-FFF2-40B4-BE49-F238E27FC236}">
                <a16:creationId xmlns:a16="http://schemas.microsoft.com/office/drawing/2014/main" id="{00000000-0008-0000-0000-000007000000}"/>
              </a:ext>
            </a:extLst>
          </xdr:cNvPr>
          <xdr:cNvSpPr/>
        </xdr:nvSpPr>
        <xdr:spPr>
          <a:xfrm>
            <a:off x="0" y="0"/>
            <a:ext cx="4676775" cy="2771775"/>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nl-NL"/>
          </a:p>
        </xdr:txBody>
      </xdr:sp>
    </xdr:grpSp>
    <xdr:clientData/>
  </xdr:twoCellAnchor>
  <xdr:twoCellAnchor editAs="oneCell">
    <xdr:from>
      <xdr:col>0</xdr:col>
      <xdr:colOff>38099</xdr:colOff>
      <xdr:row>15</xdr:row>
      <xdr:rowOff>355600</xdr:rowOff>
    </xdr:from>
    <xdr:to>
      <xdr:col>0</xdr:col>
      <xdr:colOff>3342404</xdr:colOff>
      <xdr:row>15</xdr:row>
      <xdr:rowOff>1117599</xdr:rowOff>
    </xdr:to>
    <xdr:pic>
      <xdr:nvPicPr>
        <xdr:cNvPr id="21" name="Afbeelding 20" descr="Afbeeldingsresultaat voor jeroen bosch ziekenhuis">
          <a:extLst>
            <a:ext uri="{FF2B5EF4-FFF2-40B4-BE49-F238E27FC236}">
              <a16:creationId xmlns:a16="http://schemas.microsoft.com/office/drawing/2014/main" id="{00000000-0008-0000-0000-000015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996" b="27882"/>
        <a:stretch/>
      </xdr:blipFill>
      <xdr:spPr bwMode="auto">
        <a:xfrm>
          <a:off x="38099" y="8293100"/>
          <a:ext cx="3304305" cy="761999"/>
        </a:xfrm>
        <a:prstGeom prst="rect">
          <a:avLst/>
        </a:prstGeom>
        <a:noFill/>
        <a:ln>
          <a:noFill/>
        </a:ln>
      </xdr:spPr>
    </xdr:pic>
    <xdr:clientData/>
  </xdr:twoCellAnchor>
  <xdr:twoCellAnchor editAs="oneCell">
    <xdr:from>
      <xdr:col>0</xdr:col>
      <xdr:colOff>6426200</xdr:colOff>
      <xdr:row>15</xdr:row>
      <xdr:rowOff>203200</xdr:rowOff>
    </xdr:from>
    <xdr:to>
      <xdr:col>0</xdr:col>
      <xdr:colOff>8614410</xdr:colOff>
      <xdr:row>15</xdr:row>
      <xdr:rowOff>1436379</xdr:rowOff>
    </xdr:to>
    <xdr:pic>
      <xdr:nvPicPr>
        <xdr:cNvPr id="22" name="Afbeelding 21">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200" y="8140700"/>
          <a:ext cx="2188210" cy="1233179"/>
        </a:xfrm>
        <a:prstGeom prst="rect">
          <a:avLst/>
        </a:prstGeom>
        <a:noFill/>
      </xdr:spPr>
    </xdr:pic>
    <xdr:clientData/>
  </xdr:twoCellAnchor>
  <xdr:twoCellAnchor editAs="oneCell">
    <xdr:from>
      <xdr:col>0</xdr:col>
      <xdr:colOff>3390901</xdr:colOff>
      <xdr:row>15</xdr:row>
      <xdr:rowOff>199339</xdr:rowOff>
    </xdr:from>
    <xdr:to>
      <xdr:col>0</xdr:col>
      <xdr:colOff>6064251</xdr:colOff>
      <xdr:row>15</xdr:row>
      <xdr:rowOff>1397000</xdr:rowOff>
    </xdr:to>
    <xdr:pic>
      <xdr:nvPicPr>
        <xdr:cNvPr id="23" name="Afbeelding 22">
          <a:extLst>
            <a:ext uri="{FF2B5EF4-FFF2-40B4-BE49-F238E27FC236}">
              <a16:creationId xmlns:a16="http://schemas.microsoft.com/office/drawing/2014/main" id="{00000000-0008-0000-0000-000017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2963" b="14815"/>
        <a:stretch/>
      </xdr:blipFill>
      <xdr:spPr>
        <a:xfrm>
          <a:off x="3390901" y="8136839"/>
          <a:ext cx="2673350" cy="11976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1130300</xdr:colOff>
      <xdr:row>21</xdr:row>
      <xdr:rowOff>152400</xdr:rowOff>
    </xdr:from>
    <xdr:to>
      <xdr:col>5</xdr:col>
      <xdr:colOff>209546</xdr:colOff>
      <xdr:row>33</xdr:row>
      <xdr:rowOff>28575</xdr:rowOff>
    </xdr:to>
    <xdr:grpSp>
      <xdr:nvGrpSpPr>
        <xdr:cNvPr id="2" name="Groep 1">
          <a:extLst>
            <a:ext uri="{FF2B5EF4-FFF2-40B4-BE49-F238E27FC236}">
              <a16:creationId xmlns:a16="http://schemas.microsoft.com/office/drawing/2014/main" id="{00000000-0008-0000-0200-000002000000}"/>
            </a:ext>
          </a:extLst>
        </xdr:cNvPr>
        <xdr:cNvGrpSpPr/>
      </xdr:nvGrpSpPr>
      <xdr:grpSpPr>
        <a:xfrm>
          <a:off x="1133475" y="4886325"/>
          <a:ext cx="5095871" cy="2159000"/>
          <a:chOff x="0" y="0"/>
          <a:chExt cx="6346502" cy="2162175"/>
        </a:xfrm>
      </xdr:grpSpPr>
      <xdr:cxnSp macro="">
        <xdr:nvCxnSpPr>
          <xdr:cNvPr id="3" name="Rechte verbindingslijn met pijl 2">
            <a:extLst>
              <a:ext uri="{FF2B5EF4-FFF2-40B4-BE49-F238E27FC236}">
                <a16:creationId xmlns:a16="http://schemas.microsoft.com/office/drawing/2014/main" id="{00000000-0008-0000-0200-000003000000}"/>
              </a:ext>
            </a:extLst>
          </xdr:cNvPr>
          <xdr:cNvCxnSpPr/>
        </xdr:nvCxnSpPr>
        <xdr:spPr>
          <a:xfrm>
            <a:off x="2562225" y="1085850"/>
            <a:ext cx="485775" cy="0"/>
          </a:xfrm>
          <a:prstGeom prst="straightConnector1">
            <a:avLst/>
          </a:prstGeom>
          <a:noFill/>
          <a:ln w="6350" cap="flat" cmpd="sng" algn="ctr">
            <a:solidFill>
              <a:sysClr val="windowText" lastClr="000000"/>
            </a:solidFill>
            <a:prstDash val="solid"/>
            <a:miter lim="800000"/>
            <a:tailEnd type="triangle"/>
          </a:ln>
          <a:effectLst/>
        </xdr:spPr>
      </xdr:cxnSp>
      <xdr:grpSp>
        <xdr:nvGrpSpPr>
          <xdr:cNvPr id="4" name="Groep 3">
            <a:extLst>
              <a:ext uri="{FF2B5EF4-FFF2-40B4-BE49-F238E27FC236}">
                <a16:creationId xmlns:a16="http://schemas.microsoft.com/office/drawing/2014/main" id="{00000000-0008-0000-0200-000004000000}"/>
              </a:ext>
            </a:extLst>
          </xdr:cNvPr>
          <xdr:cNvGrpSpPr/>
        </xdr:nvGrpSpPr>
        <xdr:grpSpPr>
          <a:xfrm>
            <a:off x="0" y="0"/>
            <a:ext cx="6346502" cy="2162175"/>
            <a:chOff x="0" y="0"/>
            <a:chExt cx="6346502" cy="2162175"/>
          </a:xfrm>
        </xdr:grpSpPr>
        <xdr:sp macro="" textlink="">
          <xdr:nvSpPr>
            <xdr:cNvPr id="5" name="Rechthoek: afgeronde hoeken 32">
              <a:extLst>
                <a:ext uri="{FF2B5EF4-FFF2-40B4-BE49-F238E27FC236}">
                  <a16:creationId xmlns:a16="http://schemas.microsoft.com/office/drawing/2014/main" id="{00000000-0008-0000-0200-000005000000}"/>
                </a:ext>
              </a:extLst>
            </xdr:cNvPr>
            <xdr:cNvSpPr/>
          </xdr:nvSpPr>
          <xdr:spPr>
            <a:xfrm>
              <a:off x="1543050" y="0"/>
              <a:ext cx="1019175" cy="466725"/>
            </a:xfrm>
            <a:prstGeom prst="round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IC-Corona</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 name="Rechthoek: afgeronde hoeken 33">
              <a:extLst>
                <a:ext uri="{FF2B5EF4-FFF2-40B4-BE49-F238E27FC236}">
                  <a16:creationId xmlns:a16="http://schemas.microsoft.com/office/drawing/2014/main" id="{00000000-0008-0000-0200-000006000000}"/>
                </a:ext>
              </a:extLst>
            </xdr:cNvPr>
            <xdr:cNvSpPr/>
          </xdr:nvSpPr>
          <xdr:spPr>
            <a:xfrm>
              <a:off x="1533525" y="790575"/>
              <a:ext cx="1019175" cy="523875"/>
            </a:xfrm>
            <a:prstGeom prst="round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Corona afdeling 1</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Rechthoek: afgeronde hoeken 34">
              <a:extLst>
                <a:ext uri="{FF2B5EF4-FFF2-40B4-BE49-F238E27FC236}">
                  <a16:creationId xmlns:a16="http://schemas.microsoft.com/office/drawing/2014/main" id="{00000000-0008-0000-0200-000007000000}"/>
                </a:ext>
              </a:extLst>
            </xdr:cNvPr>
            <xdr:cNvSpPr/>
          </xdr:nvSpPr>
          <xdr:spPr>
            <a:xfrm>
              <a:off x="3048000" y="800100"/>
              <a:ext cx="3298502" cy="799729"/>
            </a:xfrm>
            <a:prstGeom prst="round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Corona afdeling 2</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8" name="Rechthoek: afgeronde hoeken 35">
              <a:extLst>
                <a:ext uri="{FF2B5EF4-FFF2-40B4-BE49-F238E27FC236}">
                  <a16:creationId xmlns:a16="http://schemas.microsoft.com/office/drawing/2014/main" id="{00000000-0008-0000-0200-000008000000}"/>
                </a:ext>
              </a:extLst>
            </xdr:cNvPr>
            <xdr:cNvSpPr/>
          </xdr:nvSpPr>
          <xdr:spPr>
            <a:xfrm>
              <a:off x="0" y="790575"/>
              <a:ext cx="1019175" cy="523875"/>
            </a:xfrm>
            <a:prstGeom prst="round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Verdenking Corona Corona</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Rechthoek: afgeronde hoeken 36">
              <a:extLst>
                <a:ext uri="{FF2B5EF4-FFF2-40B4-BE49-F238E27FC236}">
                  <a16:creationId xmlns:a16="http://schemas.microsoft.com/office/drawing/2014/main" id="{00000000-0008-0000-0200-000009000000}"/>
                </a:ext>
              </a:extLst>
            </xdr:cNvPr>
            <xdr:cNvSpPr/>
          </xdr:nvSpPr>
          <xdr:spPr>
            <a:xfrm>
              <a:off x="1543050" y="1695450"/>
              <a:ext cx="1019175" cy="466725"/>
            </a:xfrm>
            <a:prstGeom prst="round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nl-NL"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SEH Corona</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xnSp macro="">
          <xdr:nvCxnSpPr>
            <xdr:cNvPr id="10" name="Rechte verbindingslijn met pijl 9">
              <a:extLst>
                <a:ext uri="{FF2B5EF4-FFF2-40B4-BE49-F238E27FC236}">
                  <a16:creationId xmlns:a16="http://schemas.microsoft.com/office/drawing/2014/main" id="{00000000-0008-0000-0200-00000A000000}"/>
                </a:ext>
              </a:extLst>
            </xdr:cNvPr>
            <xdr:cNvCxnSpPr/>
          </xdr:nvCxnSpPr>
          <xdr:spPr>
            <a:xfrm flipV="1">
              <a:off x="2066925" y="1314451"/>
              <a:ext cx="0" cy="390525"/>
            </a:xfrm>
            <a:prstGeom prst="straightConnector1">
              <a:avLst/>
            </a:prstGeom>
            <a:noFill/>
            <a:ln w="6350" cap="flat" cmpd="sng" algn="ctr">
              <a:solidFill>
                <a:sysClr val="windowText" lastClr="000000"/>
              </a:solidFill>
              <a:prstDash val="solid"/>
              <a:miter lim="800000"/>
              <a:tailEnd type="triangle"/>
            </a:ln>
            <a:effectLst/>
          </xdr:spPr>
        </xdr:cxnSp>
        <xdr:cxnSp macro="">
          <xdr:nvCxnSpPr>
            <xdr:cNvPr id="11" name="Rechte verbindingslijn met pijl 10">
              <a:extLst>
                <a:ext uri="{FF2B5EF4-FFF2-40B4-BE49-F238E27FC236}">
                  <a16:creationId xmlns:a16="http://schemas.microsoft.com/office/drawing/2014/main" id="{00000000-0008-0000-0200-00000B000000}"/>
                </a:ext>
              </a:extLst>
            </xdr:cNvPr>
            <xdr:cNvCxnSpPr/>
          </xdr:nvCxnSpPr>
          <xdr:spPr>
            <a:xfrm flipV="1">
              <a:off x="2057399" y="466725"/>
              <a:ext cx="0" cy="342900"/>
            </a:xfrm>
            <a:prstGeom prst="straightConnector1">
              <a:avLst/>
            </a:prstGeom>
            <a:noFill/>
            <a:ln w="6350" cap="flat" cmpd="sng" algn="ctr">
              <a:solidFill>
                <a:sysClr val="windowText" lastClr="000000"/>
              </a:solidFill>
              <a:prstDash val="solid"/>
              <a:miter lim="800000"/>
              <a:headEnd type="triangle"/>
              <a:tailEnd type="triangle"/>
            </a:ln>
            <a:effectLst/>
          </xdr:spPr>
        </xdr:cxnSp>
        <xdr:cxnSp macro="">
          <xdr:nvCxnSpPr>
            <xdr:cNvPr id="12" name="Rechte verbindingslijn met pijl 11">
              <a:extLst>
                <a:ext uri="{FF2B5EF4-FFF2-40B4-BE49-F238E27FC236}">
                  <a16:creationId xmlns:a16="http://schemas.microsoft.com/office/drawing/2014/main" id="{00000000-0008-0000-0200-00000C000000}"/>
                </a:ext>
              </a:extLst>
            </xdr:cNvPr>
            <xdr:cNvCxnSpPr/>
          </xdr:nvCxnSpPr>
          <xdr:spPr>
            <a:xfrm flipH="1" flipV="1">
              <a:off x="504826" y="1314451"/>
              <a:ext cx="1562100" cy="371475"/>
            </a:xfrm>
            <a:prstGeom prst="straightConnector1">
              <a:avLst/>
            </a:prstGeom>
            <a:noFill/>
            <a:ln w="6350" cap="flat" cmpd="sng" algn="ctr">
              <a:solidFill>
                <a:sysClr val="windowText" lastClr="000000"/>
              </a:solidFill>
              <a:prstDash val="solid"/>
              <a:miter lim="800000"/>
              <a:tailEnd type="triangle"/>
            </a:ln>
            <a:effectLst/>
          </xdr:spPr>
        </xdr:cxnSp>
        <xdr:cxnSp macro="">
          <xdr:nvCxnSpPr>
            <xdr:cNvPr id="13" name="Rechte verbindingslijn met pijl 12">
              <a:extLst>
                <a:ext uri="{FF2B5EF4-FFF2-40B4-BE49-F238E27FC236}">
                  <a16:creationId xmlns:a16="http://schemas.microsoft.com/office/drawing/2014/main" id="{00000000-0008-0000-0200-00000D000000}"/>
                </a:ext>
              </a:extLst>
            </xdr:cNvPr>
            <xdr:cNvCxnSpPr>
              <a:endCxn id="7" idx="2"/>
            </xdr:cNvCxnSpPr>
          </xdr:nvCxnSpPr>
          <xdr:spPr>
            <a:xfrm flipV="1">
              <a:off x="2066925" y="1599829"/>
              <a:ext cx="2630327" cy="86098"/>
            </a:xfrm>
            <a:prstGeom prst="straightConnector1">
              <a:avLst/>
            </a:prstGeom>
            <a:noFill/>
            <a:ln w="6350" cap="flat" cmpd="sng" algn="ctr">
              <a:solidFill>
                <a:sysClr val="windowText" lastClr="000000"/>
              </a:solidFill>
              <a:prstDash val="solid"/>
              <a:miter lim="800000"/>
              <a:tailEnd type="triangle"/>
            </a:ln>
            <a:effectLst/>
          </xdr:spPr>
        </xdr:cxnSp>
        <xdr:cxnSp macro="">
          <xdr:nvCxnSpPr>
            <xdr:cNvPr id="14" name="Rechte verbindingslijn met pijl 13">
              <a:extLst>
                <a:ext uri="{FF2B5EF4-FFF2-40B4-BE49-F238E27FC236}">
                  <a16:creationId xmlns:a16="http://schemas.microsoft.com/office/drawing/2014/main" id="{00000000-0008-0000-0200-00000E000000}"/>
                </a:ext>
              </a:extLst>
            </xdr:cNvPr>
            <xdr:cNvCxnSpPr/>
          </xdr:nvCxnSpPr>
          <xdr:spPr>
            <a:xfrm>
              <a:off x="1028700" y="1085850"/>
              <a:ext cx="504825" cy="9525"/>
            </a:xfrm>
            <a:prstGeom prst="straightConnector1">
              <a:avLst/>
            </a:prstGeom>
            <a:noFill/>
            <a:ln w="6350" cap="flat" cmpd="sng" algn="ctr">
              <a:solidFill>
                <a:sysClr val="windowText" lastClr="000000"/>
              </a:solidFill>
              <a:prstDash val="solid"/>
              <a:miter lim="800000"/>
              <a:tailEnd type="triangle"/>
            </a:ln>
            <a:effectLst/>
          </xdr:spPr>
        </xdr:cxnSp>
        <xdr:cxnSp macro="">
          <xdr:nvCxnSpPr>
            <xdr:cNvPr id="15" name="Rechte verbindingslijn met pijl 14">
              <a:extLst>
                <a:ext uri="{FF2B5EF4-FFF2-40B4-BE49-F238E27FC236}">
                  <a16:creationId xmlns:a16="http://schemas.microsoft.com/office/drawing/2014/main" id="{00000000-0008-0000-0200-00000F000000}"/>
                </a:ext>
              </a:extLst>
            </xdr:cNvPr>
            <xdr:cNvCxnSpPr/>
          </xdr:nvCxnSpPr>
          <xdr:spPr>
            <a:xfrm>
              <a:off x="2562225" y="190500"/>
              <a:ext cx="1009650" cy="609600"/>
            </a:xfrm>
            <a:prstGeom prst="straightConnector1">
              <a:avLst/>
            </a:prstGeom>
            <a:noFill/>
            <a:ln w="6350" cap="flat" cmpd="sng" algn="ctr">
              <a:solidFill>
                <a:sysClr val="windowText" lastClr="000000"/>
              </a:solidFill>
              <a:prstDash val="solid"/>
              <a:miter lim="800000"/>
              <a:tailEnd type="triangle"/>
            </a:ln>
            <a:effectLst/>
          </xdr:spPr>
        </xdr:cxnSp>
      </xdr:grp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152400</xdr:colOff>
          <xdr:row>4</xdr:row>
          <xdr:rowOff>50800</xdr:rowOff>
        </xdr:from>
        <xdr:to>
          <xdr:col>11</xdr:col>
          <xdr:colOff>723900</xdr:colOff>
          <xdr:row>7</xdr:row>
          <xdr:rowOff>12700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nl-NL" sz="1400" b="0" i="0" u="none" strike="noStrike" baseline="0">
                  <a:solidFill>
                    <a:srgbClr val="000000"/>
                  </a:solidFill>
                  <a:latin typeface="Calibri"/>
                  <a:cs typeface="Calibri"/>
                </a:rPr>
                <a:t>Ga een dag vooruit</a:t>
              </a:r>
            </a:p>
          </xdr:txBody>
        </xdr:sp>
        <xdr:clientData fPrintsWithSheet="0"/>
      </xdr:twoCellAnchor>
    </mc:Choice>
    <mc:Fallback/>
  </mc:AlternateContent>
  <xdr:twoCellAnchor>
    <xdr:from>
      <xdr:col>4</xdr:col>
      <xdr:colOff>76200</xdr:colOff>
      <xdr:row>11</xdr:row>
      <xdr:rowOff>133350</xdr:rowOff>
    </xdr:from>
    <xdr:to>
      <xdr:col>11</xdr:col>
      <xdr:colOff>876300</xdr:colOff>
      <xdr:row>27</xdr:row>
      <xdr:rowOff>0</xdr:rowOff>
    </xdr:to>
    <xdr:graphicFrame macro="">
      <xdr:nvGraphicFramePr>
        <xdr:cNvPr id="7" name="Grafiek 2">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11</xdr:col>
          <xdr:colOff>825500</xdr:colOff>
          <xdr:row>0</xdr:row>
          <xdr:rowOff>177800</xdr:rowOff>
        </xdr:from>
        <xdr:to>
          <xdr:col>12</xdr:col>
          <xdr:colOff>1384300</xdr:colOff>
          <xdr:row>3</xdr:row>
          <xdr:rowOff>101600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nl-NL" sz="1400" b="0" i="0" u="none" strike="noStrike" baseline="0">
                  <a:solidFill>
                    <a:srgbClr val="000000"/>
                  </a:solidFill>
                  <a:latin typeface="Calibri"/>
                  <a:cs typeface="Calibri"/>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0</xdr:row>
          <xdr:rowOff>165100</xdr:rowOff>
        </xdr:from>
        <xdr:to>
          <xdr:col>11</xdr:col>
          <xdr:colOff>723900</xdr:colOff>
          <xdr:row>3</xdr:row>
          <xdr:rowOff>101600</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600-0000060C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nl-NL" sz="1400" b="0" i="0" u="none" strike="noStrike" baseline="0">
                  <a:solidFill>
                    <a:srgbClr val="000000"/>
                  </a:solidFill>
                  <a:latin typeface="Calibri"/>
                  <a:cs typeface="Calibri"/>
                </a:rPr>
                <a:t>Bereken tekort</a:t>
              </a:r>
            </a:p>
          </xdr:txBody>
        </xdr:sp>
        <xdr:clientData fLocksWithSheet="0" fPrintsWithSheet="0"/>
      </xdr:twoCellAnchor>
    </mc:Choice>
    <mc:Fallback/>
  </mc:AlternateContent>
  <xdr:twoCellAnchor>
    <xdr:from>
      <xdr:col>4</xdr:col>
      <xdr:colOff>76200</xdr:colOff>
      <xdr:row>27</xdr:row>
      <xdr:rowOff>165100</xdr:rowOff>
    </xdr:from>
    <xdr:to>
      <xdr:col>11</xdr:col>
      <xdr:colOff>863600</xdr:colOff>
      <xdr:row>43</xdr:row>
      <xdr:rowOff>190500</xdr:rowOff>
    </xdr:to>
    <xdr:graphicFrame macro="">
      <xdr:nvGraphicFramePr>
        <xdr:cNvPr id="10" name="Grafiek 2">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177800</xdr:colOff>
      <xdr:row>27</xdr:row>
      <xdr:rowOff>114299</xdr:rowOff>
    </xdr:from>
    <xdr:to>
      <xdr:col>14</xdr:col>
      <xdr:colOff>1226573</xdr:colOff>
      <xdr:row>36</xdr:row>
      <xdr:rowOff>25400</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3"/>
        <a:stretch>
          <a:fillRect/>
        </a:stretch>
      </xdr:blipFill>
      <xdr:spPr>
        <a:xfrm>
          <a:off x="15963900" y="4965699"/>
          <a:ext cx="2483873" cy="1625601"/>
        </a:xfrm>
        <a:prstGeom prst="rect">
          <a:avLst/>
        </a:prstGeom>
      </xdr:spPr>
    </xdr:pic>
    <xdr:clientData/>
  </xdr:twoCellAnchor>
  <xdr:twoCellAnchor>
    <xdr:from>
      <xdr:col>14</xdr:col>
      <xdr:colOff>495300</xdr:colOff>
      <xdr:row>33</xdr:row>
      <xdr:rowOff>165100</xdr:rowOff>
    </xdr:from>
    <xdr:to>
      <xdr:col>14</xdr:col>
      <xdr:colOff>1045369</xdr:colOff>
      <xdr:row>34</xdr:row>
      <xdr:rowOff>114300</xdr:rowOff>
    </xdr:to>
    <xdr:sp macro="" textlink="">
      <xdr:nvSpPr>
        <xdr:cNvPr id="4" name="Rechthoek 3">
          <a:extLst>
            <a:ext uri="{FF2B5EF4-FFF2-40B4-BE49-F238E27FC236}">
              <a16:creationId xmlns:a16="http://schemas.microsoft.com/office/drawing/2014/main" id="{00000000-0008-0000-0600-000004000000}"/>
            </a:ext>
          </a:extLst>
        </xdr:cNvPr>
        <xdr:cNvSpPr/>
      </xdr:nvSpPr>
      <xdr:spPr>
        <a:xfrm>
          <a:off x="17716500" y="6159500"/>
          <a:ext cx="550069" cy="139700"/>
        </a:xfrm>
        <a:prstGeom prst="rect">
          <a:avLst/>
        </a:prstGeom>
        <a:noFill/>
        <a:ln w="38100">
          <a:solidFill>
            <a:srgbClr val="6F31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editAs="oneCell">
    <xdr:from>
      <xdr:col>12</xdr:col>
      <xdr:colOff>1104900</xdr:colOff>
      <xdr:row>36</xdr:row>
      <xdr:rowOff>139700</xdr:rowOff>
    </xdr:from>
    <xdr:to>
      <xdr:col>15</xdr:col>
      <xdr:colOff>227496</xdr:colOff>
      <xdr:row>45</xdr:row>
      <xdr:rowOff>38100</xdr:rowOff>
    </xdr:to>
    <xdr:pic>
      <xdr:nvPicPr>
        <xdr:cNvPr id="5" name="Afbeelding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4"/>
        <a:stretch>
          <a:fillRect/>
        </a:stretch>
      </xdr:blipFill>
      <xdr:spPr>
        <a:xfrm>
          <a:off x="15455900" y="6705600"/>
          <a:ext cx="3427896" cy="1625600"/>
        </a:xfrm>
        <a:prstGeom prst="rect">
          <a:avLst/>
        </a:prstGeom>
      </xdr:spPr>
    </xdr:pic>
    <xdr:clientData/>
  </xdr:twoCellAnchor>
  <xdr:twoCellAnchor>
    <xdr:from>
      <xdr:col>13</xdr:col>
      <xdr:colOff>1117600</xdr:colOff>
      <xdr:row>42</xdr:row>
      <xdr:rowOff>12700</xdr:rowOff>
    </xdr:from>
    <xdr:to>
      <xdr:col>14</xdr:col>
      <xdr:colOff>382588</xdr:colOff>
      <xdr:row>43</xdr:row>
      <xdr:rowOff>0</xdr:rowOff>
    </xdr:to>
    <xdr:sp macro="" textlink="">
      <xdr:nvSpPr>
        <xdr:cNvPr id="11" name="Rechthoek 10">
          <a:extLst>
            <a:ext uri="{FF2B5EF4-FFF2-40B4-BE49-F238E27FC236}">
              <a16:creationId xmlns:a16="http://schemas.microsoft.com/office/drawing/2014/main" id="{00000000-0008-0000-0600-00000B000000}"/>
            </a:ext>
          </a:extLst>
        </xdr:cNvPr>
        <xdr:cNvSpPr/>
      </xdr:nvSpPr>
      <xdr:spPr>
        <a:xfrm>
          <a:off x="16903700" y="7721600"/>
          <a:ext cx="700088" cy="177800"/>
        </a:xfrm>
        <a:prstGeom prst="rect">
          <a:avLst/>
        </a:prstGeom>
        <a:noFill/>
        <a:ln w="38100">
          <a:solidFill>
            <a:srgbClr val="6F31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faculty.sfasu.edu/fisherwarre/excel_addins.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998C1-4252-9041-9B16-2AB804D02EB4}">
  <dimension ref="A1:C17"/>
  <sheetViews>
    <sheetView zoomScaleNormal="100" workbookViewId="0">
      <selection activeCell="D15" sqref="D15"/>
    </sheetView>
  </sheetViews>
  <sheetFormatPr defaultColWidth="10.81640625" defaultRowHeight="14.5" x14ac:dyDescent="0.35"/>
  <cols>
    <col min="1" max="1" width="157.6328125" style="3" customWidth="1"/>
    <col min="2" max="16384" width="10.81640625" style="87"/>
  </cols>
  <sheetData>
    <row r="1" spans="1:1" ht="15.5" x14ac:dyDescent="0.35">
      <c r="A1" s="118" t="s">
        <v>32</v>
      </c>
    </row>
    <row r="2" spans="1:1" ht="59" customHeight="1" x14ac:dyDescent="0.35">
      <c r="A2" s="124" t="s">
        <v>95</v>
      </c>
    </row>
    <row r="3" spans="1:1" ht="15.5" x14ac:dyDescent="0.35">
      <c r="A3" s="119"/>
    </row>
    <row r="4" spans="1:1" ht="15.5" x14ac:dyDescent="0.35">
      <c r="A4" s="124" t="s">
        <v>96</v>
      </c>
    </row>
    <row r="5" spans="1:1" ht="15.5" x14ac:dyDescent="0.35">
      <c r="A5" s="125" t="s">
        <v>99</v>
      </c>
    </row>
    <row r="6" spans="1:1" ht="16" x14ac:dyDescent="0.35">
      <c r="A6" s="120" t="s">
        <v>100</v>
      </c>
    </row>
    <row r="7" spans="1:1" ht="16" x14ac:dyDescent="0.35">
      <c r="A7" s="120" t="s">
        <v>101</v>
      </c>
    </row>
    <row r="8" spans="1:1" ht="31" x14ac:dyDescent="0.35">
      <c r="A8" s="125" t="s">
        <v>102</v>
      </c>
    </row>
    <row r="9" spans="1:1" ht="15.5" x14ac:dyDescent="0.35">
      <c r="A9" s="125" t="s">
        <v>103</v>
      </c>
    </row>
    <row r="10" spans="1:1" ht="15.5" x14ac:dyDescent="0.35">
      <c r="A10" s="125" t="s">
        <v>104</v>
      </c>
    </row>
    <row r="11" spans="1:1" ht="282" customHeight="1" x14ac:dyDescent="0.35">
      <c r="A11" s="116"/>
    </row>
    <row r="12" spans="1:1" ht="23" customHeight="1" x14ac:dyDescent="0.35">
      <c r="A12" s="124" t="s">
        <v>97</v>
      </c>
    </row>
    <row r="13" spans="1:1" ht="15.5" x14ac:dyDescent="0.35">
      <c r="A13" s="121"/>
    </row>
    <row r="14" spans="1:1" ht="15.5" x14ac:dyDescent="0.35">
      <c r="A14" s="122" t="s">
        <v>33</v>
      </c>
    </row>
    <row r="15" spans="1:1" ht="90" customHeight="1" x14ac:dyDescent="0.35">
      <c r="A15" s="121" t="s">
        <v>98</v>
      </c>
    </row>
    <row r="16" spans="1:1" ht="125" customHeight="1" x14ac:dyDescent="0.35">
      <c r="A16" s="116"/>
    </row>
    <row r="17" spans="1:3" ht="15" thickBot="1" x14ac:dyDescent="0.4">
      <c r="A17" s="123" t="s">
        <v>117</v>
      </c>
      <c r="B17"/>
      <c r="C17"/>
    </row>
  </sheetData>
  <sheetProtection algorithmName="SHA-512" hashValue="eabbi76esxb4YmzmOZhVkyFIm/sStbJae5Zg0CW6NlAxSHhckswFZ0xnig4o6VcdJY2ltk394lQsFFtFoGFt8w==" saltValue="/zyN+PdO5MO+3/7OvH01A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2F355-7CD7-454B-9F9E-62258FDA0AFA}">
  <dimension ref="A1:A22"/>
  <sheetViews>
    <sheetView workbookViewId="0">
      <selection activeCell="E27" sqref="E27"/>
    </sheetView>
  </sheetViews>
  <sheetFormatPr defaultColWidth="10.90625" defaultRowHeight="14.5" x14ac:dyDescent="0.35"/>
  <cols>
    <col min="1" max="1" width="104.6328125" customWidth="1"/>
  </cols>
  <sheetData>
    <row r="1" spans="1:1" x14ac:dyDescent="0.35">
      <c r="A1" s="108" t="s">
        <v>105</v>
      </c>
    </row>
    <row r="2" spans="1:1" ht="29" x14ac:dyDescent="0.35">
      <c r="A2" s="116" t="s">
        <v>106</v>
      </c>
    </row>
    <row r="3" spans="1:1" x14ac:dyDescent="0.35">
      <c r="A3" s="115"/>
    </row>
    <row r="4" spans="1:1" x14ac:dyDescent="0.35">
      <c r="A4" s="109" t="s">
        <v>107</v>
      </c>
    </row>
    <row r="5" spans="1:1" ht="43.5" x14ac:dyDescent="0.35">
      <c r="A5" s="111" t="s">
        <v>109</v>
      </c>
    </row>
    <row r="6" spans="1:1" ht="43.5" x14ac:dyDescent="0.35">
      <c r="A6" s="111" t="s">
        <v>110</v>
      </c>
    </row>
    <row r="7" spans="1:1" ht="58" x14ac:dyDescent="0.35">
      <c r="A7" s="111" t="s">
        <v>111</v>
      </c>
    </row>
    <row r="8" spans="1:1" x14ac:dyDescent="0.35">
      <c r="A8" s="126" t="s">
        <v>108</v>
      </c>
    </row>
    <row r="9" spans="1:1" x14ac:dyDescent="0.35">
      <c r="A9" s="115"/>
    </row>
    <row r="10" spans="1:1" x14ac:dyDescent="0.35">
      <c r="A10" s="110" t="s">
        <v>112</v>
      </c>
    </row>
    <row r="11" spans="1:1" ht="101.5" x14ac:dyDescent="0.35">
      <c r="A11" s="111" t="s">
        <v>113</v>
      </c>
    </row>
    <row r="12" spans="1:1" x14ac:dyDescent="0.35">
      <c r="A12" s="115"/>
    </row>
    <row r="13" spans="1:1" x14ac:dyDescent="0.35">
      <c r="A13" s="112" t="s">
        <v>5</v>
      </c>
    </row>
    <row r="14" spans="1:1" x14ac:dyDescent="0.35">
      <c r="A14" s="113" t="s">
        <v>114</v>
      </c>
    </row>
    <row r="15" spans="1:1" x14ac:dyDescent="0.35">
      <c r="A15" s="114" t="s">
        <v>122</v>
      </c>
    </row>
    <row r="16" spans="1:1" x14ac:dyDescent="0.35">
      <c r="A16" s="114" t="s">
        <v>115</v>
      </c>
    </row>
    <row r="17" spans="1:1" x14ac:dyDescent="0.35">
      <c r="A17" s="115"/>
    </row>
    <row r="18" spans="1:1" x14ac:dyDescent="0.35">
      <c r="A18" s="112" t="s">
        <v>4</v>
      </c>
    </row>
    <row r="19" spans="1:1" ht="145" x14ac:dyDescent="0.35">
      <c r="A19" s="116" t="s">
        <v>123</v>
      </c>
    </row>
    <row r="20" spans="1:1" x14ac:dyDescent="0.35">
      <c r="A20" s="115"/>
    </row>
    <row r="21" spans="1:1" x14ac:dyDescent="0.35">
      <c r="A21" s="112" t="s">
        <v>6</v>
      </c>
    </row>
    <row r="22" spans="1:1" ht="29.5" thickBot="1" x14ac:dyDescent="0.4">
      <c r="A22" s="117" t="s">
        <v>116</v>
      </c>
    </row>
  </sheetData>
  <sheetProtection algorithmName="SHA-512" hashValue="fohXWAaZ9x+noC36odtzTObfyr7leU4mQ+Yj6GbvX96OxX5y0eoDH9WOuNe4n3fLd1R/3u9u2ePYR0m2kYcC0Q==" saltValue="ZTNSdXdaajc5PJYJC4L65g==" spinCount="100000" sheet="1" objects="1" scenarios="1"/>
  <hyperlinks>
    <hyperlink ref="A8" r:id="rId1" display="http://faculty.sfasu.edu/fisherwarre/excel_addins.html" xr:uid="{C66C9B18-84DD-2840-92DE-D0F5D186C5F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618DE-AE47-48D6-BB69-A555D02C7A04}">
  <sheetPr codeName="Sheet1"/>
  <dimension ref="A1:I39"/>
  <sheetViews>
    <sheetView workbookViewId="0">
      <selection activeCell="Q17" sqref="Q17"/>
    </sheetView>
  </sheetViews>
  <sheetFormatPr defaultColWidth="8.81640625" defaultRowHeight="14.5" x14ac:dyDescent="0.35"/>
  <cols>
    <col min="1" max="1" width="32.453125" customWidth="1"/>
    <col min="2" max="2" width="8.81640625" customWidth="1"/>
    <col min="3" max="4" width="14.453125" customWidth="1"/>
    <col min="5" max="5" width="16" customWidth="1"/>
    <col min="6" max="6" width="12.453125" customWidth="1"/>
    <col min="7" max="7" width="8.453125" customWidth="1"/>
  </cols>
  <sheetData>
    <row r="1" spans="1:9" ht="75" x14ac:dyDescent="0.35">
      <c r="A1" s="35" t="s">
        <v>112</v>
      </c>
      <c r="B1" s="37" t="str">
        <f>A2</f>
        <v>IC corona</v>
      </c>
      <c r="C1" s="37" t="str">
        <f>A3</f>
        <v>Corona High Care</v>
      </c>
      <c r="D1" s="37" t="str">
        <f>A4</f>
        <v>Corona 2</v>
      </c>
      <c r="E1" s="37" t="str">
        <f>A5</f>
        <v>Corona verdenking</v>
      </c>
      <c r="F1" s="37" t="str">
        <f>A6</f>
        <v>SEH corona</v>
      </c>
      <c r="G1" s="37" t="str">
        <f>A7</f>
        <v>Afdeling nieuw</v>
      </c>
      <c r="H1" s="37" t="str">
        <f>A8</f>
        <v>Uit ziekenhuis</v>
      </c>
      <c r="I1" s="23"/>
    </row>
    <row r="2" spans="1:9" x14ac:dyDescent="0.35">
      <c r="A2" s="36" t="str">
        <f>Resources!A2</f>
        <v>IC corona</v>
      </c>
      <c r="B2" s="27">
        <v>0.85</v>
      </c>
      <c r="C2" s="28">
        <v>0.05</v>
      </c>
      <c r="D2" s="28">
        <v>0</v>
      </c>
      <c r="E2" s="28">
        <v>0</v>
      </c>
      <c r="F2" s="28">
        <v>0</v>
      </c>
      <c r="G2" s="29">
        <v>0</v>
      </c>
      <c r="H2" s="135">
        <f>1-SUM(B2:G2)</f>
        <v>9.9999999999999978E-2</v>
      </c>
    </row>
    <row r="3" spans="1:9" x14ac:dyDescent="0.35">
      <c r="A3" s="36" t="str">
        <f>Resources!A3</f>
        <v>Corona High Care</v>
      </c>
      <c r="B3" s="30">
        <v>0.2</v>
      </c>
      <c r="C3" s="11">
        <v>0.7</v>
      </c>
      <c r="D3" s="11">
        <v>0.02</v>
      </c>
      <c r="E3" s="11">
        <v>0</v>
      </c>
      <c r="F3" s="11">
        <v>0</v>
      </c>
      <c r="G3" s="31">
        <v>0</v>
      </c>
      <c r="H3" s="137">
        <f t="shared" ref="H3:H8" si="0">1-SUM(B3:G3)</f>
        <v>8.0000000000000071E-2</v>
      </c>
    </row>
    <row r="4" spans="1:9" x14ac:dyDescent="0.35">
      <c r="A4" s="36" t="str">
        <f>Resources!A4</f>
        <v>Corona 2</v>
      </c>
      <c r="B4" s="30">
        <v>0</v>
      </c>
      <c r="C4" s="11">
        <v>0</v>
      </c>
      <c r="D4" s="11">
        <v>0.7</v>
      </c>
      <c r="E4" s="11">
        <v>0</v>
      </c>
      <c r="F4" s="11">
        <v>0</v>
      </c>
      <c r="G4" s="31">
        <v>0</v>
      </c>
      <c r="H4" s="137">
        <f t="shared" si="0"/>
        <v>0.30000000000000004</v>
      </c>
    </row>
    <row r="5" spans="1:9" x14ac:dyDescent="0.35">
      <c r="A5" s="36" t="str">
        <f>Resources!A5</f>
        <v>Corona verdenking</v>
      </c>
      <c r="B5" s="30">
        <v>0</v>
      </c>
      <c r="C5" s="11">
        <v>0.35</v>
      </c>
      <c r="D5" s="11">
        <v>0.2</v>
      </c>
      <c r="E5" s="11">
        <v>0</v>
      </c>
      <c r="F5" s="11">
        <v>0</v>
      </c>
      <c r="G5" s="31">
        <v>0</v>
      </c>
      <c r="H5" s="137">
        <f t="shared" si="0"/>
        <v>0.44999999999999996</v>
      </c>
      <c r="I5" s="9"/>
    </row>
    <row r="6" spans="1:9" x14ac:dyDescent="0.35">
      <c r="A6" s="36" t="str">
        <f>Resources!A6</f>
        <v>SEH corona</v>
      </c>
      <c r="B6" s="30">
        <v>0</v>
      </c>
      <c r="C6" s="11">
        <v>0</v>
      </c>
      <c r="D6" s="11">
        <v>0</v>
      </c>
      <c r="E6" s="11">
        <v>0.1</v>
      </c>
      <c r="F6" s="11">
        <v>0</v>
      </c>
      <c r="G6" s="31">
        <v>0</v>
      </c>
      <c r="H6" s="137">
        <f t="shared" si="0"/>
        <v>0.9</v>
      </c>
      <c r="I6" s="9"/>
    </row>
    <row r="7" spans="1:9" x14ac:dyDescent="0.35">
      <c r="A7" s="36" t="str">
        <f>Resources!A7</f>
        <v>Afdeling nieuw</v>
      </c>
      <c r="B7" s="32">
        <v>0</v>
      </c>
      <c r="C7" s="33">
        <v>0</v>
      </c>
      <c r="D7" s="33">
        <v>0</v>
      </c>
      <c r="E7" s="33">
        <v>0</v>
      </c>
      <c r="F7" s="33">
        <v>0</v>
      </c>
      <c r="G7" s="34">
        <v>0</v>
      </c>
      <c r="H7" s="138">
        <f t="shared" si="0"/>
        <v>1</v>
      </c>
    </row>
    <row r="8" spans="1:9" hidden="1" x14ac:dyDescent="0.35">
      <c r="A8" s="23" t="s">
        <v>66</v>
      </c>
      <c r="B8" s="24">
        <v>0</v>
      </c>
      <c r="C8" s="24">
        <v>0</v>
      </c>
      <c r="D8" s="24">
        <v>0</v>
      </c>
      <c r="E8" s="24">
        <v>0</v>
      </c>
      <c r="F8" s="24">
        <v>0</v>
      </c>
      <c r="G8" s="24">
        <v>0</v>
      </c>
      <c r="H8" s="24">
        <f t="shared" si="0"/>
        <v>1</v>
      </c>
    </row>
    <row r="9" spans="1:9" ht="15" thickBot="1" x14ac:dyDescent="0.4">
      <c r="C9" s="9"/>
    </row>
    <row r="10" spans="1:9" ht="15" customHeight="1" x14ac:dyDescent="0.35">
      <c r="A10" s="147" t="s">
        <v>124</v>
      </c>
      <c r="B10" s="148"/>
      <c r="C10" s="148"/>
      <c r="D10" s="148"/>
      <c r="E10" s="148"/>
      <c r="F10" s="148"/>
      <c r="G10" s="148"/>
      <c r="H10" s="149"/>
    </row>
    <row r="11" spans="1:9" ht="15" customHeight="1" x14ac:dyDescent="0.35">
      <c r="A11" s="150"/>
      <c r="B11" s="151"/>
      <c r="C11" s="151"/>
      <c r="D11" s="151"/>
      <c r="E11" s="151"/>
      <c r="F11" s="151"/>
      <c r="G11" s="151"/>
      <c r="H11" s="152"/>
    </row>
    <row r="12" spans="1:9" ht="15" customHeight="1" x14ac:dyDescent="0.35">
      <c r="A12" s="150"/>
      <c r="B12" s="151"/>
      <c r="C12" s="151"/>
      <c r="D12" s="151"/>
      <c r="E12" s="151"/>
      <c r="F12" s="151"/>
      <c r="G12" s="151"/>
      <c r="H12" s="152"/>
    </row>
    <row r="13" spans="1:9" ht="15" customHeight="1" x14ac:dyDescent="0.35">
      <c r="A13" s="150"/>
      <c r="B13" s="151"/>
      <c r="C13" s="151"/>
      <c r="D13" s="151"/>
      <c r="E13" s="151"/>
      <c r="F13" s="151"/>
      <c r="G13" s="151"/>
      <c r="H13" s="152"/>
    </row>
    <row r="14" spans="1:9" ht="15" customHeight="1" x14ac:dyDescent="0.35">
      <c r="A14" s="150"/>
      <c r="B14" s="151"/>
      <c r="C14" s="151"/>
      <c r="D14" s="151"/>
      <c r="E14" s="151"/>
      <c r="F14" s="151"/>
      <c r="G14" s="151"/>
      <c r="H14" s="152"/>
    </row>
    <row r="15" spans="1:9" ht="15" customHeight="1" x14ac:dyDescent="0.35">
      <c r="A15" s="150"/>
      <c r="B15" s="151"/>
      <c r="C15" s="151"/>
      <c r="D15" s="151"/>
      <c r="E15" s="151"/>
      <c r="F15" s="151"/>
      <c r="G15" s="151"/>
      <c r="H15" s="152"/>
    </row>
    <row r="16" spans="1:9" ht="15" customHeight="1" x14ac:dyDescent="0.35">
      <c r="A16" s="150"/>
      <c r="B16" s="151"/>
      <c r="C16" s="151"/>
      <c r="D16" s="151"/>
      <c r="E16" s="151"/>
      <c r="F16" s="151"/>
      <c r="G16" s="151"/>
      <c r="H16" s="152"/>
    </row>
    <row r="17" spans="1:8" ht="15" customHeight="1" x14ac:dyDescent="0.35">
      <c r="A17" s="150"/>
      <c r="B17" s="151"/>
      <c r="C17" s="151"/>
      <c r="D17" s="151"/>
      <c r="E17" s="151"/>
      <c r="F17" s="151"/>
      <c r="G17" s="151"/>
      <c r="H17" s="152"/>
    </row>
    <row r="18" spans="1:8" ht="15" customHeight="1" x14ac:dyDescent="0.35">
      <c r="A18" s="150"/>
      <c r="B18" s="151"/>
      <c r="C18" s="151"/>
      <c r="D18" s="151"/>
      <c r="E18" s="151"/>
      <c r="F18" s="151"/>
      <c r="G18" s="151"/>
      <c r="H18" s="152"/>
    </row>
    <row r="19" spans="1:8" ht="15" customHeight="1" x14ac:dyDescent="0.35">
      <c r="A19" s="150"/>
      <c r="B19" s="151"/>
      <c r="C19" s="151"/>
      <c r="D19" s="151"/>
      <c r="E19" s="151"/>
      <c r="F19" s="151"/>
      <c r="G19" s="151"/>
      <c r="H19" s="152"/>
    </row>
    <row r="20" spans="1:8" ht="15" customHeight="1" x14ac:dyDescent="0.35">
      <c r="A20" s="150"/>
      <c r="B20" s="151"/>
      <c r="C20" s="151"/>
      <c r="D20" s="151"/>
      <c r="E20" s="151"/>
      <c r="F20" s="151"/>
      <c r="G20" s="151"/>
      <c r="H20" s="152"/>
    </row>
    <row r="21" spans="1:8" ht="32" customHeight="1" x14ac:dyDescent="0.35">
      <c r="A21" s="150"/>
      <c r="B21" s="151"/>
      <c r="C21" s="151"/>
      <c r="D21" s="151"/>
      <c r="E21" s="151"/>
      <c r="F21" s="151"/>
      <c r="G21" s="151"/>
      <c r="H21" s="152"/>
    </row>
    <row r="22" spans="1:8" ht="15" customHeight="1" x14ac:dyDescent="0.35">
      <c r="A22" s="153"/>
      <c r="B22" s="154"/>
      <c r="C22" s="154"/>
      <c r="D22" s="154"/>
      <c r="E22" s="154"/>
      <c r="F22" s="154"/>
      <c r="G22" s="154"/>
      <c r="H22" s="155"/>
    </row>
    <row r="23" spans="1:8" ht="15" customHeight="1" x14ac:dyDescent="0.35">
      <c r="A23" s="153"/>
      <c r="B23" s="154"/>
      <c r="C23" s="154"/>
      <c r="D23" s="154"/>
      <c r="E23" s="154"/>
      <c r="F23" s="154"/>
      <c r="G23" s="154"/>
      <c r="H23" s="155"/>
    </row>
    <row r="24" spans="1:8" ht="15" customHeight="1" x14ac:dyDescent="0.35">
      <c r="A24" s="153"/>
      <c r="B24" s="154"/>
      <c r="C24" s="154"/>
      <c r="D24" s="154"/>
      <c r="E24" s="154"/>
      <c r="F24" s="154"/>
      <c r="G24" s="154"/>
      <c r="H24" s="155"/>
    </row>
    <row r="25" spans="1:8" ht="15" customHeight="1" x14ac:dyDescent="0.35">
      <c r="A25" s="153"/>
      <c r="B25" s="154"/>
      <c r="C25" s="154"/>
      <c r="D25" s="154"/>
      <c r="E25" s="154"/>
      <c r="F25" s="154"/>
      <c r="G25" s="154"/>
      <c r="H25" s="155"/>
    </row>
    <row r="26" spans="1:8" ht="15" customHeight="1" x14ac:dyDescent="0.35">
      <c r="A26" s="153"/>
      <c r="B26" s="154"/>
      <c r="C26" s="154"/>
      <c r="D26" s="154"/>
      <c r="E26" s="154"/>
      <c r="F26" s="154"/>
      <c r="G26" s="154"/>
      <c r="H26" s="155"/>
    </row>
    <row r="27" spans="1:8" ht="15" customHeight="1" x14ac:dyDescent="0.35">
      <c r="A27" s="153"/>
      <c r="B27" s="154"/>
      <c r="C27" s="154"/>
      <c r="D27" s="154"/>
      <c r="E27" s="154"/>
      <c r="F27" s="154"/>
      <c r="G27" s="154"/>
      <c r="H27" s="155"/>
    </row>
    <row r="28" spans="1:8" ht="15" customHeight="1" x14ac:dyDescent="0.35">
      <c r="A28" s="153"/>
      <c r="B28" s="154"/>
      <c r="C28" s="154"/>
      <c r="D28" s="154"/>
      <c r="E28" s="154"/>
      <c r="F28" s="154"/>
      <c r="G28" s="154"/>
      <c r="H28" s="155"/>
    </row>
    <row r="29" spans="1:8" ht="15" customHeight="1" x14ac:dyDescent="0.35">
      <c r="A29" s="153"/>
      <c r="B29" s="154"/>
      <c r="C29" s="154"/>
      <c r="D29" s="154"/>
      <c r="E29" s="154"/>
      <c r="F29" s="154"/>
      <c r="G29" s="154"/>
      <c r="H29" s="155"/>
    </row>
    <row r="30" spans="1:8" ht="15" customHeight="1" x14ac:dyDescent="0.35">
      <c r="A30" s="153"/>
      <c r="B30" s="154"/>
      <c r="C30" s="154"/>
      <c r="D30" s="154"/>
      <c r="E30" s="154"/>
      <c r="F30" s="154"/>
      <c r="G30" s="154"/>
      <c r="H30" s="155"/>
    </row>
    <row r="31" spans="1:8" ht="15" customHeight="1" x14ac:dyDescent="0.35">
      <c r="A31" s="153"/>
      <c r="B31" s="154"/>
      <c r="C31" s="154"/>
      <c r="D31" s="154"/>
      <c r="E31" s="154"/>
      <c r="F31" s="154"/>
      <c r="G31" s="154"/>
      <c r="H31" s="155"/>
    </row>
    <row r="32" spans="1:8" ht="15" customHeight="1" x14ac:dyDescent="0.35">
      <c r="A32" s="153"/>
      <c r="B32" s="154"/>
      <c r="C32" s="154"/>
      <c r="D32" s="154"/>
      <c r="E32" s="154"/>
      <c r="F32" s="154"/>
      <c r="G32" s="154"/>
      <c r="H32" s="155"/>
    </row>
    <row r="33" spans="1:8" ht="15" customHeight="1" x14ac:dyDescent="0.35">
      <c r="A33" s="153"/>
      <c r="B33" s="154"/>
      <c r="C33" s="154"/>
      <c r="D33" s="154"/>
      <c r="E33" s="154"/>
      <c r="F33" s="154"/>
      <c r="G33" s="154"/>
      <c r="H33" s="155"/>
    </row>
    <row r="34" spans="1:8" ht="15" customHeight="1" x14ac:dyDescent="0.35">
      <c r="A34" s="153"/>
      <c r="B34" s="154"/>
      <c r="C34" s="154"/>
      <c r="D34" s="154"/>
      <c r="E34" s="154"/>
      <c r="F34" s="154"/>
      <c r="G34" s="154"/>
      <c r="H34" s="155"/>
    </row>
    <row r="35" spans="1:8" ht="15" customHeight="1" x14ac:dyDescent="0.35">
      <c r="A35" s="150" t="s">
        <v>118</v>
      </c>
      <c r="B35" s="151"/>
      <c r="C35" s="151"/>
      <c r="D35" s="151"/>
      <c r="E35" s="151"/>
      <c r="F35" s="151"/>
      <c r="G35" s="151"/>
      <c r="H35" s="152"/>
    </row>
    <row r="36" spans="1:8" ht="15" customHeight="1" x14ac:dyDescent="0.35">
      <c r="A36" s="150"/>
      <c r="B36" s="151"/>
      <c r="C36" s="151"/>
      <c r="D36" s="151"/>
      <c r="E36" s="151"/>
      <c r="F36" s="151"/>
      <c r="G36" s="151"/>
      <c r="H36" s="152"/>
    </row>
    <row r="37" spans="1:8" ht="16" customHeight="1" thickBot="1" x14ac:dyDescent="0.4">
      <c r="A37" s="156"/>
      <c r="B37" s="157"/>
      <c r="C37" s="157"/>
      <c r="D37" s="157"/>
      <c r="E37" s="157"/>
      <c r="F37" s="157"/>
      <c r="G37" s="157"/>
      <c r="H37" s="158"/>
    </row>
    <row r="38" spans="1:8" x14ac:dyDescent="0.35">
      <c r="A38" s="3"/>
      <c r="B38" s="3"/>
      <c r="C38" s="3"/>
      <c r="D38" s="3"/>
      <c r="E38" s="3"/>
      <c r="F38" s="3"/>
      <c r="G38" s="3"/>
    </row>
    <row r="39" spans="1:8" x14ac:dyDescent="0.35">
      <c r="A39" s="3"/>
      <c r="B39" s="3"/>
      <c r="C39" s="3"/>
      <c r="D39" s="3"/>
      <c r="E39" s="3"/>
      <c r="F39" s="3"/>
      <c r="G39" s="3"/>
    </row>
  </sheetData>
  <sheetProtection algorithmName="SHA-512" hashValue="wGktgZLGXzAOmvAN5SBT3MavyWkCcDeoY/+AtZg583yNWYCK/u+8DhPAKQ0DOlOdzIwdu2Wb6wK/rkKBwF5vwg==" saltValue="hVGVj3hcrV111INBAQyd2w==" spinCount="100000" sheet="1" objects="1" scenarios="1"/>
  <mergeCells count="3">
    <mergeCell ref="A10:H21"/>
    <mergeCell ref="A22:H34"/>
    <mergeCell ref="A35:H3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4C462-6BF5-4516-B15E-745984A1A41A}">
  <sheetPr codeName="Sheet5"/>
  <dimension ref="A1:V17"/>
  <sheetViews>
    <sheetView workbookViewId="0">
      <selection activeCell="I2" sqref="I2"/>
    </sheetView>
  </sheetViews>
  <sheetFormatPr defaultColWidth="8.81640625" defaultRowHeight="14.5" x14ac:dyDescent="0.35"/>
  <cols>
    <col min="1" max="1" width="20.81640625" customWidth="1"/>
    <col min="2" max="2" width="10.81640625" customWidth="1"/>
    <col min="3" max="3" width="10.81640625" style="100" hidden="1" customWidth="1"/>
    <col min="4" max="4" width="10.81640625" customWidth="1"/>
    <col min="5" max="6" width="10.81640625" hidden="1" customWidth="1"/>
    <col min="7" max="9" width="10.81640625" customWidth="1"/>
    <col min="10" max="10" width="10.81640625" style="7" hidden="1" customWidth="1"/>
    <col min="11" max="13" width="10.81640625" customWidth="1"/>
    <col min="14" max="14" width="10.81640625" style="7" hidden="1" customWidth="1"/>
    <col min="15" max="17" width="10.81640625" customWidth="1"/>
    <col min="18" max="18" width="10.81640625" style="7" hidden="1" customWidth="1"/>
    <col min="19" max="21" width="10.81640625" customWidth="1"/>
    <col min="22" max="22" width="8.81640625" style="7" hidden="1" customWidth="1"/>
  </cols>
  <sheetData>
    <row r="1" spans="1:22" ht="87" customHeight="1" x14ac:dyDescent="0.35">
      <c r="A1" s="81" t="s">
        <v>93</v>
      </c>
      <c r="B1" s="127" t="s">
        <v>2</v>
      </c>
      <c r="C1" s="128" t="s">
        <v>54</v>
      </c>
      <c r="D1" s="127" t="s">
        <v>67</v>
      </c>
      <c r="E1" s="127" t="s">
        <v>68</v>
      </c>
      <c r="F1" s="127" t="s">
        <v>69</v>
      </c>
      <c r="G1" s="127" t="s">
        <v>70</v>
      </c>
      <c r="H1" s="127" t="s">
        <v>71</v>
      </c>
      <c r="I1" s="127" t="s">
        <v>74</v>
      </c>
      <c r="J1" s="129" t="s">
        <v>77</v>
      </c>
      <c r="K1" s="127" t="s">
        <v>72</v>
      </c>
      <c r="L1" s="127" t="s">
        <v>73</v>
      </c>
      <c r="M1" s="127" t="s">
        <v>75</v>
      </c>
      <c r="N1" s="129" t="s">
        <v>76</v>
      </c>
      <c r="O1" s="127" t="s">
        <v>78</v>
      </c>
      <c r="P1" s="127" t="s">
        <v>79</v>
      </c>
      <c r="Q1" s="127" t="s">
        <v>81</v>
      </c>
      <c r="R1" s="129" t="s">
        <v>80</v>
      </c>
      <c r="S1" s="127" t="s">
        <v>82</v>
      </c>
      <c r="T1" s="127" t="s">
        <v>83</v>
      </c>
      <c r="U1" s="127" t="s">
        <v>84</v>
      </c>
      <c r="V1" s="57" t="s">
        <v>85</v>
      </c>
    </row>
    <row r="2" spans="1:22" x14ac:dyDescent="0.35">
      <c r="A2" s="82" t="str">
        <f>Resources!A2</f>
        <v>IC corona</v>
      </c>
      <c r="B2" s="39">
        <v>0.3</v>
      </c>
      <c r="C2" s="97">
        <v>1</v>
      </c>
      <c r="D2" s="25">
        <v>46</v>
      </c>
      <c r="E2" s="6">
        <f>(D2*(1-B2))/(24*7)</f>
        <v>0.19166666666666665</v>
      </c>
      <c r="F2" s="6">
        <f t="shared" ref="F2:F10" si="0">(1/24)*(MOD(H2-G2,24)*J2+MOD(L2-K2,24)*N2+MOD(P2-O2,24)*R2+MOD(T2-S2,24)*V2)</f>
        <v>8.3333333333333329E-2</v>
      </c>
      <c r="G2" s="13">
        <v>8</v>
      </c>
      <c r="H2" s="14">
        <v>20</v>
      </c>
      <c r="I2" s="43">
        <v>10</v>
      </c>
      <c r="J2" s="42">
        <f>IF(I2&gt;0,1/I2,0)</f>
        <v>0.1</v>
      </c>
      <c r="K2" s="46"/>
      <c r="L2" s="47"/>
      <c r="M2" s="25"/>
      <c r="N2" s="21">
        <f>IF(M2&gt;0,1/M2,0)</f>
        <v>0</v>
      </c>
      <c r="O2" s="46"/>
      <c r="P2" s="47"/>
      <c r="Q2" s="25"/>
      <c r="R2" s="21">
        <f>IF(Q2&gt;0,1/Q2,0)</f>
        <v>0</v>
      </c>
      <c r="S2" s="46">
        <v>20</v>
      </c>
      <c r="T2" s="47">
        <v>8</v>
      </c>
      <c r="U2" s="25">
        <v>15</v>
      </c>
      <c r="V2" s="22">
        <f>IF(U2&gt;0,1/U2,0)</f>
        <v>6.6666666666666666E-2</v>
      </c>
    </row>
    <row r="3" spans="1:22" x14ac:dyDescent="0.35">
      <c r="A3" s="82" t="str">
        <f>Resources!A3</f>
        <v>Corona High Care</v>
      </c>
      <c r="B3" s="40">
        <v>0.3</v>
      </c>
      <c r="C3" s="98">
        <v>1</v>
      </c>
      <c r="D3" s="20">
        <v>46</v>
      </c>
      <c r="E3" s="6">
        <f>(D3*(1-B3))/(24*7)</f>
        <v>0.19166666666666665</v>
      </c>
      <c r="F3" s="6">
        <f t="shared" si="0"/>
        <v>0.12797619047619047</v>
      </c>
      <c r="G3" s="15">
        <v>8</v>
      </c>
      <c r="H3" s="16">
        <v>18</v>
      </c>
      <c r="I3" s="44">
        <v>7</v>
      </c>
      <c r="J3" s="42">
        <f>IF(I3&gt;0,1/I3,0)</f>
        <v>0.14285714285714285</v>
      </c>
      <c r="K3" s="48"/>
      <c r="L3" s="16"/>
      <c r="M3" s="20"/>
      <c r="N3" s="21">
        <f>IF(M3&gt;0,1/M3,0)</f>
        <v>0</v>
      </c>
      <c r="O3" s="48">
        <v>16</v>
      </c>
      <c r="P3" s="16">
        <v>23</v>
      </c>
      <c r="Q3" s="20">
        <v>7</v>
      </c>
      <c r="R3" s="21">
        <f>IF(Q3&gt;0,1/Q3,0)</f>
        <v>0.14285714285714285</v>
      </c>
      <c r="S3" s="48">
        <v>23</v>
      </c>
      <c r="T3" s="16">
        <v>8</v>
      </c>
      <c r="U3" s="20">
        <v>14</v>
      </c>
      <c r="V3" s="22">
        <f>IF(U3&gt;0,1/U3,0)</f>
        <v>7.1428571428571425E-2</v>
      </c>
    </row>
    <row r="4" spans="1:22" x14ac:dyDescent="0.35">
      <c r="A4" s="82" t="str">
        <f>Resources!A4</f>
        <v>Corona 2</v>
      </c>
      <c r="B4" s="40">
        <v>0.3</v>
      </c>
      <c r="C4" s="98">
        <v>1</v>
      </c>
      <c r="D4" s="20">
        <v>46</v>
      </c>
      <c r="E4" s="6">
        <f>(D4*(1-B4))/(24*7)</f>
        <v>0.19166666666666665</v>
      </c>
      <c r="F4" s="6">
        <f t="shared" si="0"/>
        <v>0.1074404761904762</v>
      </c>
      <c r="G4" s="15">
        <v>8</v>
      </c>
      <c r="H4" s="16">
        <v>18</v>
      </c>
      <c r="I4" s="44">
        <v>7</v>
      </c>
      <c r="J4" s="42">
        <f>IF(I4&gt;0,1/I4,0)</f>
        <v>0.14285714285714285</v>
      </c>
      <c r="K4" s="48"/>
      <c r="L4" s="16"/>
      <c r="M4" s="20"/>
      <c r="N4" s="21">
        <f>IF(M4&gt;0,1/M4,0)</f>
        <v>0</v>
      </c>
      <c r="O4" s="48">
        <v>16</v>
      </c>
      <c r="P4" s="16">
        <v>23</v>
      </c>
      <c r="Q4" s="20">
        <v>10</v>
      </c>
      <c r="R4" s="21">
        <f>IF(Q4&gt;0,1/Q4,0)</f>
        <v>0.1</v>
      </c>
      <c r="S4" s="48">
        <v>23</v>
      </c>
      <c r="T4" s="16">
        <v>8</v>
      </c>
      <c r="U4" s="20">
        <v>20</v>
      </c>
      <c r="V4" s="22">
        <f>IF(U4&gt;0,1/U4,0)</f>
        <v>0.05</v>
      </c>
    </row>
    <row r="5" spans="1:22" x14ac:dyDescent="0.35">
      <c r="A5" s="82" t="str">
        <f>Resources!A5</f>
        <v>Corona verdenking</v>
      </c>
      <c r="B5" s="40">
        <v>0.3</v>
      </c>
      <c r="C5" s="98">
        <v>1</v>
      </c>
      <c r="D5" s="20">
        <v>46</v>
      </c>
      <c r="E5" s="6">
        <f t="shared" ref="E5:E6" si="1">(D5*(1-B5))/(24*7)</f>
        <v>0.19166666666666665</v>
      </c>
      <c r="F5" s="6">
        <f t="shared" si="0"/>
        <v>5.9722222222222218E-2</v>
      </c>
      <c r="G5" s="15">
        <v>8</v>
      </c>
      <c r="H5" s="16">
        <v>18</v>
      </c>
      <c r="I5" s="44">
        <v>15</v>
      </c>
      <c r="J5" s="42">
        <f t="shared" ref="J5:J7" si="2">IF(I5&gt;0,1/I5,0)</f>
        <v>6.6666666666666666E-2</v>
      </c>
      <c r="K5" s="48"/>
      <c r="L5" s="16"/>
      <c r="M5" s="20"/>
      <c r="N5" s="21">
        <f t="shared" ref="N5" si="3">IF(M5&gt;0,1/M5,0)</f>
        <v>0</v>
      </c>
      <c r="O5" s="48">
        <v>16</v>
      </c>
      <c r="P5" s="16">
        <v>23</v>
      </c>
      <c r="Q5" s="20">
        <v>15</v>
      </c>
      <c r="R5" s="21">
        <f t="shared" ref="R5:R7" si="4">IF(Q5&gt;0,1/Q5,0)</f>
        <v>6.6666666666666666E-2</v>
      </c>
      <c r="S5" s="48">
        <v>23</v>
      </c>
      <c r="T5" s="16">
        <v>8</v>
      </c>
      <c r="U5" s="20">
        <v>30</v>
      </c>
      <c r="V5" s="22">
        <f t="shared" ref="V5:V7" si="5">IF(U5&gt;0,1/U5,0)</f>
        <v>3.3333333333333333E-2</v>
      </c>
    </row>
    <row r="6" spans="1:22" x14ac:dyDescent="0.35">
      <c r="A6" s="82" t="str">
        <f>Resources!A6</f>
        <v>SEH corona</v>
      </c>
      <c r="B6" s="40">
        <v>0.3</v>
      </c>
      <c r="C6" s="98">
        <v>1</v>
      </c>
      <c r="D6" s="20">
        <v>46</v>
      </c>
      <c r="E6" s="6">
        <f t="shared" si="1"/>
        <v>0.19166666666666665</v>
      </c>
      <c r="F6" s="6">
        <f t="shared" si="0"/>
        <v>4.7569444444444442E-2</v>
      </c>
      <c r="G6" s="15">
        <v>8</v>
      </c>
      <c r="H6" s="16">
        <v>17</v>
      </c>
      <c r="I6" s="44">
        <v>30</v>
      </c>
      <c r="J6" s="42">
        <f t="shared" si="2"/>
        <v>3.3333333333333333E-2</v>
      </c>
      <c r="K6" s="49">
        <v>11</v>
      </c>
      <c r="L6" s="50">
        <v>20</v>
      </c>
      <c r="M6" s="51">
        <v>40</v>
      </c>
      <c r="N6" s="21">
        <f>IF(M6&gt;0,1/M6,0)</f>
        <v>2.5000000000000001E-2</v>
      </c>
      <c r="O6" s="48">
        <v>15</v>
      </c>
      <c r="P6" s="16">
        <v>24</v>
      </c>
      <c r="Q6" s="20">
        <v>30</v>
      </c>
      <c r="R6" s="21">
        <f t="shared" si="4"/>
        <v>3.3333333333333333E-2</v>
      </c>
      <c r="S6" s="48">
        <v>22.5</v>
      </c>
      <c r="T6" s="16">
        <v>8</v>
      </c>
      <c r="U6" s="20">
        <v>30</v>
      </c>
      <c r="V6" s="22">
        <f t="shared" si="5"/>
        <v>3.3333333333333333E-2</v>
      </c>
    </row>
    <row r="7" spans="1:22" x14ac:dyDescent="0.35">
      <c r="A7" s="82" t="str">
        <f>Resources!A7</f>
        <v>Afdeling nieuw</v>
      </c>
      <c r="B7" s="41">
        <v>0.3</v>
      </c>
      <c r="C7" s="99">
        <v>1</v>
      </c>
      <c r="D7" s="26">
        <v>46</v>
      </c>
      <c r="E7" s="102">
        <f t="shared" ref="E7" si="6">(D7*(1-B7))/(24*7)</f>
        <v>0.19166666666666665</v>
      </c>
      <c r="F7" s="102">
        <f t="shared" si="0"/>
        <v>4.7569444444444442E-2</v>
      </c>
      <c r="G7" s="103">
        <v>8</v>
      </c>
      <c r="H7" s="56">
        <v>17</v>
      </c>
      <c r="I7" s="104">
        <v>30</v>
      </c>
      <c r="J7" s="105">
        <f t="shared" si="2"/>
        <v>3.3333333333333333E-2</v>
      </c>
      <c r="K7" s="52">
        <v>11</v>
      </c>
      <c r="L7" s="53">
        <v>20</v>
      </c>
      <c r="M7" s="54">
        <v>40</v>
      </c>
      <c r="N7" s="106">
        <f>IF(M7&gt;0,1/M7,0)</f>
        <v>2.5000000000000001E-2</v>
      </c>
      <c r="O7" s="55">
        <v>15</v>
      </c>
      <c r="P7" s="56">
        <v>24</v>
      </c>
      <c r="Q7" s="26">
        <v>30</v>
      </c>
      <c r="R7" s="106">
        <f t="shared" si="4"/>
        <v>3.3333333333333333E-2</v>
      </c>
      <c r="S7" s="55">
        <v>22.5</v>
      </c>
      <c r="T7" s="56">
        <v>8</v>
      </c>
      <c r="U7" s="26">
        <v>30</v>
      </c>
      <c r="V7" s="22">
        <f t="shared" si="5"/>
        <v>3.3333333333333333E-2</v>
      </c>
    </row>
    <row r="8" spans="1:22" hidden="1" x14ac:dyDescent="0.35">
      <c r="A8" s="82" t="s">
        <v>17</v>
      </c>
      <c r="B8" s="40">
        <v>0.3</v>
      </c>
      <c r="C8" s="98">
        <v>1</v>
      </c>
      <c r="D8" s="20">
        <v>46</v>
      </c>
      <c r="E8" s="6">
        <f>(D8*(1-B8))/(24*7)</f>
        <v>0.19166666666666665</v>
      </c>
      <c r="F8" s="6">
        <f t="shared" si="0"/>
        <v>8.3333333333333329E-2</v>
      </c>
      <c r="G8" s="15">
        <v>8</v>
      </c>
      <c r="H8" s="16">
        <v>20</v>
      </c>
      <c r="I8" s="44">
        <v>10</v>
      </c>
      <c r="J8" s="42">
        <f>IF(I8&gt;0,1/I8,0)</f>
        <v>0.1</v>
      </c>
      <c r="K8" s="48"/>
      <c r="L8" s="16"/>
      <c r="M8" s="20"/>
      <c r="N8" s="21">
        <f>IF(M8&gt;0,1/M8,0)</f>
        <v>0</v>
      </c>
      <c r="O8" s="48"/>
      <c r="P8" s="16"/>
      <c r="Q8" s="20"/>
      <c r="R8" s="21">
        <f>IF(Q8&gt;0,1/Q8,0)</f>
        <v>0</v>
      </c>
      <c r="S8" s="48">
        <v>20</v>
      </c>
      <c r="T8" s="16">
        <v>8</v>
      </c>
      <c r="U8" s="20">
        <v>15</v>
      </c>
      <c r="V8" s="22">
        <f>IF(U8&gt;0,1/U8,0)</f>
        <v>6.6666666666666666E-2</v>
      </c>
    </row>
    <row r="9" spans="1:22" hidden="1" x14ac:dyDescent="0.35">
      <c r="A9" s="82" t="s">
        <v>58</v>
      </c>
      <c r="B9" s="40">
        <v>0.3</v>
      </c>
      <c r="C9" s="98">
        <v>1</v>
      </c>
      <c r="D9" s="20">
        <v>46</v>
      </c>
      <c r="E9" s="6">
        <f>(D9*(1-B9))/(24*7)</f>
        <v>0.19166666666666665</v>
      </c>
      <c r="F9" s="6">
        <f t="shared" si="0"/>
        <v>0.12797619047619047</v>
      </c>
      <c r="G9" s="15">
        <v>8</v>
      </c>
      <c r="H9" s="16">
        <v>18</v>
      </c>
      <c r="I9" s="44">
        <v>7</v>
      </c>
      <c r="J9" s="42">
        <f>IF(I9&gt;0,1/I9,0)</f>
        <v>0.14285714285714285</v>
      </c>
      <c r="K9" s="48"/>
      <c r="L9" s="16"/>
      <c r="M9" s="20"/>
      <c r="N9" s="21">
        <f>IF(M9&gt;0,1/M9,0)</f>
        <v>0</v>
      </c>
      <c r="O9" s="48">
        <v>16</v>
      </c>
      <c r="P9" s="16">
        <v>23</v>
      </c>
      <c r="Q9" s="20">
        <v>7</v>
      </c>
      <c r="R9" s="21">
        <f>IF(Q9&gt;0,1/Q9,0)</f>
        <v>0.14285714285714285</v>
      </c>
      <c r="S9" s="48">
        <v>23</v>
      </c>
      <c r="T9" s="16">
        <v>8</v>
      </c>
      <c r="U9" s="20">
        <v>14</v>
      </c>
      <c r="V9" s="22">
        <f>IF(U9&gt;0,1/U9,0)</f>
        <v>7.1428571428571425E-2</v>
      </c>
    </row>
    <row r="10" spans="1:22" hidden="1" x14ac:dyDescent="0.35">
      <c r="A10" s="82" t="s">
        <v>22</v>
      </c>
      <c r="B10" s="41">
        <v>0.3</v>
      </c>
      <c r="C10" s="99">
        <v>1</v>
      </c>
      <c r="D10" s="26">
        <v>46</v>
      </c>
      <c r="E10" s="6">
        <f t="shared" ref="E10" si="7">(D10*(1-B10))/(24*7)</f>
        <v>0.19166666666666665</v>
      </c>
      <c r="F10" s="6">
        <f t="shared" si="0"/>
        <v>4.7569444444444442E-2</v>
      </c>
      <c r="G10" s="17">
        <v>8</v>
      </c>
      <c r="H10" s="18">
        <v>17</v>
      </c>
      <c r="I10" s="45">
        <v>30</v>
      </c>
      <c r="J10" s="42">
        <f t="shared" ref="J10" si="8">IF(I10&gt;0,1/I10,0)</f>
        <v>3.3333333333333333E-2</v>
      </c>
      <c r="K10" s="52">
        <v>11</v>
      </c>
      <c r="L10" s="53">
        <v>20</v>
      </c>
      <c r="M10" s="54">
        <v>40</v>
      </c>
      <c r="N10" s="21">
        <f>IF(M10&gt;0,1/M10,0)</f>
        <v>2.5000000000000001E-2</v>
      </c>
      <c r="O10" s="55">
        <v>15</v>
      </c>
      <c r="P10" s="56">
        <v>24</v>
      </c>
      <c r="Q10" s="26">
        <v>30</v>
      </c>
      <c r="R10" s="21">
        <f t="shared" ref="R10" si="9">IF(Q10&gt;0,1/Q10,0)</f>
        <v>3.3333333333333333E-2</v>
      </c>
      <c r="S10" s="55">
        <v>22.5</v>
      </c>
      <c r="T10" s="56">
        <v>8</v>
      </c>
      <c r="U10" s="26">
        <v>30</v>
      </c>
      <c r="V10" s="22">
        <f t="shared" ref="V10" si="10">IF(U10&gt;0,1/U10,0)</f>
        <v>3.3333333333333333E-2</v>
      </c>
    </row>
    <row r="11" spans="1:22" ht="15" thickBot="1" x14ac:dyDescent="0.4">
      <c r="A11" s="83"/>
      <c r="J11" s="19"/>
    </row>
    <row r="12" spans="1:22" ht="15" customHeight="1" x14ac:dyDescent="0.35">
      <c r="A12" s="159" t="s">
        <v>125</v>
      </c>
      <c r="B12" s="160"/>
      <c r="C12" s="160"/>
      <c r="D12" s="160"/>
      <c r="E12" s="160"/>
      <c r="F12" s="160"/>
      <c r="G12" s="160"/>
      <c r="H12" s="160"/>
      <c r="I12" s="160"/>
      <c r="J12" s="160"/>
      <c r="K12" s="160"/>
      <c r="L12" s="160"/>
      <c r="M12" s="160"/>
      <c r="N12" s="160"/>
      <c r="O12" s="160"/>
      <c r="P12" s="160"/>
      <c r="Q12" s="160"/>
      <c r="R12" s="160"/>
      <c r="S12" s="160"/>
      <c r="T12" s="160"/>
      <c r="U12" s="161"/>
    </row>
    <row r="13" spans="1:22" ht="15" customHeight="1" x14ac:dyDescent="0.35">
      <c r="A13" s="162"/>
      <c r="B13" s="163"/>
      <c r="C13" s="163"/>
      <c r="D13" s="163"/>
      <c r="E13" s="163"/>
      <c r="F13" s="163"/>
      <c r="G13" s="163"/>
      <c r="H13" s="163"/>
      <c r="I13" s="163"/>
      <c r="J13" s="163"/>
      <c r="K13" s="163"/>
      <c r="L13" s="163"/>
      <c r="M13" s="163"/>
      <c r="N13" s="163"/>
      <c r="O13" s="163"/>
      <c r="P13" s="163"/>
      <c r="Q13" s="163"/>
      <c r="R13" s="163"/>
      <c r="S13" s="163"/>
      <c r="T13" s="163"/>
      <c r="U13" s="164"/>
    </row>
    <row r="14" spans="1:22" ht="15" customHeight="1" x14ac:dyDescent="0.35">
      <c r="A14" s="162"/>
      <c r="B14" s="163"/>
      <c r="C14" s="163"/>
      <c r="D14" s="163"/>
      <c r="E14" s="163"/>
      <c r="F14" s="163"/>
      <c r="G14" s="163"/>
      <c r="H14" s="163"/>
      <c r="I14" s="163"/>
      <c r="J14" s="163"/>
      <c r="K14" s="163"/>
      <c r="L14" s="163"/>
      <c r="M14" s="163"/>
      <c r="N14" s="163"/>
      <c r="O14" s="163"/>
      <c r="P14" s="163"/>
      <c r="Q14" s="163"/>
      <c r="R14" s="163"/>
      <c r="S14" s="163"/>
      <c r="T14" s="163"/>
      <c r="U14" s="164"/>
    </row>
    <row r="15" spans="1:22" ht="15" customHeight="1" x14ac:dyDescent="0.35">
      <c r="A15" s="162"/>
      <c r="B15" s="163"/>
      <c r="C15" s="163"/>
      <c r="D15" s="163"/>
      <c r="E15" s="163"/>
      <c r="F15" s="163"/>
      <c r="G15" s="163"/>
      <c r="H15" s="163"/>
      <c r="I15" s="163"/>
      <c r="J15" s="163"/>
      <c r="K15" s="163"/>
      <c r="L15" s="163"/>
      <c r="M15" s="163"/>
      <c r="N15" s="163"/>
      <c r="O15" s="163"/>
      <c r="P15" s="163"/>
      <c r="Q15" s="163"/>
      <c r="R15" s="163"/>
      <c r="S15" s="163"/>
      <c r="T15" s="163"/>
      <c r="U15" s="164"/>
    </row>
    <row r="16" spans="1:22" ht="16" customHeight="1" thickBot="1" x14ac:dyDescent="0.4">
      <c r="A16" s="165"/>
      <c r="B16" s="166"/>
      <c r="C16" s="166"/>
      <c r="D16" s="166"/>
      <c r="E16" s="166"/>
      <c r="F16" s="166"/>
      <c r="G16" s="166"/>
      <c r="H16" s="166"/>
      <c r="I16" s="166"/>
      <c r="J16" s="166"/>
      <c r="K16" s="166"/>
      <c r="L16" s="166"/>
      <c r="M16" s="166"/>
      <c r="N16" s="166"/>
      <c r="O16" s="166"/>
      <c r="P16" s="166"/>
      <c r="Q16" s="166"/>
      <c r="R16" s="166"/>
      <c r="S16" s="166"/>
      <c r="T16" s="166"/>
      <c r="U16" s="167"/>
    </row>
    <row r="17" spans="1:21" x14ac:dyDescent="0.35">
      <c r="A17" s="8"/>
      <c r="B17" s="8"/>
      <c r="C17" s="8"/>
      <c r="D17" s="8"/>
      <c r="E17" s="8"/>
      <c r="F17" s="8"/>
      <c r="G17" s="8"/>
      <c r="H17" s="8"/>
      <c r="I17" s="8"/>
      <c r="J17" s="8"/>
      <c r="K17" s="8"/>
      <c r="L17" s="8"/>
      <c r="M17" s="8"/>
      <c r="N17" s="8"/>
      <c r="O17" s="8"/>
      <c r="P17" s="8"/>
      <c r="Q17" s="8"/>
      <c r="R17" s="8"/>
      <c r="S17" s="8"/>
      <c r="T17" s="8"/>
      <c r="U17" s="8"/>
    </row>
  </sheetData>
  <sheetProtection algorithmName="SHA-512" hashValue="pxfQ3d3tnxNJLZlSw9Xlswr1vYb8C3vZG8H2AbM4yzFvMCDBwhyBtG+W4CbNY/6zief3Hqa9GqsLuBBIGAEnBw==" saltValue="fVoAugUAofoBrKBNkZ5uMA==" spinCount="100000" sheet="1" objects="1" scenarios="1"/>
  <mergeCells count="1">
    <mergeCell ref="A12:U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5D70D-FED0-44B5-A110-B3D57614EFD6}">
  <sheetPr codeName="Sheet6"/>
  <dimension ref="A1:AF31"/>
  <sheetViews>
    <sheetView zoomScaleNormal="100" workbookViewId="0">
      <selection activeCell="C8" sqref="C8"/>
    </sheetView>
  </sheetViews>
  <sheetFormatPr defaultColWidth="8.81640625" defaultRowHeight="14.5" x14ac:dyDescent="0.35"/>
  <cols>
    <col min="1" max="1" width="30.1796875" customWidth="1"/>
    <col min="2" max="31" width="3.81640625" customWidth="1"/>
  </cols>
  <sheetData>
    <row r="1" spans="1:32" ht="110.5" x14ac:dyDescent="0.35">
      <c r="A1" s="23" t="s">
        <v>93</v>
      </c>
      <c r="B1" s="84" t="s">
        <v>8</v>
      </c>
      <c r="C1" s="85" t="s">
        <v>35</v>
      </c>
      <c r="D1" s="85" t="s">
        <v>12</v>
      </c>
      <c r="E1" s="85" t="s">
        <v>38</v>
      </c>
      <c r="F1" s="85" t="s">
        <v>10</v>
      </c>
      <c r="G1" s="85" t="s">
        <v>37</v>
      </c>
      <c r="H1" s="85" t="s">
        <v>16</v>
      </c>
      <c r="I1" s="85" t="s">
        <v>42</v>
      </c>
      <c r="J1" s="85" t="s">
        <v>94</v>
      </c>
      <c r="K1" s="85" t="s">
        <v>3</v>
      </c>
      <c r="L1" s="85" t="s">
        <v>9</v>
      </c>
      <c r="M1" s="85" t="s">
        <v>36</v>
      </c>
      <c r="N1" s="85" t="s">
        <v>13</v>
      </c>
      <c r="O1" s="85" t="s">
        <v>39</v>
      </c>
      <c r="P1" s="85" t="s">
        <v>15</v>
      </c>
      <c r="Q1" s="85" t="s">
        <v>41</v>
      </c>
      <c r="R1" s="85" t="s">
        <v>11</v>
      </c>
      <c r="S1" s="85" t="s">
        <v>14</v>
      </c>
      <c r="T1" s="85" t="s">
        <v>40</v>
      </c>
      <c r="U1" s="85" t="s">
        <v>43</v>
      </c>
      <c r="V1" s="85" t="s">
        <v>44</v>
      </c>
      <c r="W1" s="85" t="s">
        <v>45</v>
      </c>
      <c r="X1" s="85" t="s">
        <v>46</v>
      </c>
      <c r="Y1" s="85" t="s">
        <v>47</v>
      </c>
      <c r="Z1" s="85" t="s">
        <v>48</v>
      </c>
      <c r="AA1" s="85" t="s">
        <v>49</v>
      </c>
      <c r="AB1" s="85" t="s">
        <v>50</v>
      </c>
      <c r="AC1" s="85" t="s">
        <v>51</v>
      </c>
      <c r="AD1" s="85" t="s">
        <v>52</v>
      </c>
      <c r="AE1" s="86" t="s">
        <v>53</v>
      </c>
    </row>
    <row r="2" spans="1:32" x14ac:dyDescent="0.35">
      <c r="A2" s="135" t="s">
        <v>18</v>
      </c>
      <c r="B2" s="101">
        <v>1</v>
      </c>
      <c r="C2" s="101">
        <v>1</v>
      </c>
      <c r="D2" s="101">
        <v>0</v>
      </c>
      <c r="E2" s="101">
        <v>0</v>
      </c>
      <c r="F2" s="101">
        <v>1</v>
      </c>
      <c r="G2" s="101">
        <v>1</v>
      </c>
      <c r="H2" s="101">
        <v>0</v>
      </c>
      <c r="I2" s="101">
        <v>0</v>
      </c>
      <c r="J2" s="101">
        <v>0</v>
      </c>
      <c r="K2" s="101">
        <v>1</v>
      </c>
      <c r="L2" s="101">
        <v>1</v>
      </c>
      <c r="M2" s="101">
        <v>1</v>
      </c>
      <c r="N2" s="101">
        <v>1</v>
      </c>
      <c r="O2" s="101">
        <v>1</v>
      </c>
      <c r="P2" s="101">
        <v>1</v>
      </c>
      <c r="Q2" s="101">
        <v>1</v>
      </c>
      <c r="R2" s="101">
        <v>1</v>
      </c>
      <c r="S2" s="101">
        <v>0</v>
      </c>
      <c r="T2" s="101">
        <v>0</v>
      </c>
      <c r="U2" s="101">
        <v>0</v>
      </c>
      <c r="V2" s="101">
        <v>0</v>
      </c>
      <c r="W2" s="101">
        <v>0</v>
      </c>
      <c r="X2" s="101">
        <v>0</v>
      </c>
      <c r="Y2" s="101">
        <v>0</v>
      </c>
      <c r="Z2" s="101">
        <v>0</v>
      </c>
      <c r="AA2" s="101">
        <v>0</v>
      </c>
      <c r="AB2" s="101">
        <v>0</v>
      </c>
      <c r="AC2" s="101">
        <v>0</v>
      </c>
      <c r="AD2" s="101">
        <v>0</v>
      </c>
      <c r="AE2" s="12">
        <v>0</v>
      </c>
    </row>
    <row r="3" spans="1:32" x14ac:dyDescent="0.35">
      <c r="A3" s="136" t="s">
        <v>128</v>
      </c>
      <c r="B3" s="101">
        <v>0</v>
      </c>
      <c r="C3" s="101">
        <v>0</v>
      </c>
      <c r="D3" s="101">
        <v>0</v>
      </c>
      <c r="E3" s="101">
        <v>0</v>
      </c>
      <c r="F3" s="101">
        <v>1</v>
      </c>
      <c r="G3" s="101">
        <v>1</v>
      </c>
      <c r="H3" s="101">
        <v>1</v>
      </c>
      <c r="I3" s="101">
        <v>1</v>
      </c>
      <c r="J3" s="101">
        <v>0</v>
      </c>
      <c r="K3" s="101">
        <v>0</v>
      </c>
      <c r="L3" s="101">
        <v>1</v>
      </c>
      <c r="M3" s="101">
        <v>1</v>
      </c>
      <c r="N3" s="101">
        <v>1</v>
      </c>
      <c r="O3" s="101">
        <v>1</v>
      </c>
      <c r="P3" s="101">
        <v>0</v>
      </c>
      <c r="Q3" s="101">
        <v>0</v>
      </c>
      <c r="R3" s="101">
        <v>0</v>
      </c>
      <c r="S3" s="101">
        <v>1</v>
      </c>
      <c r="T3" s="101">
        <v>1</v>
      </c>
      <c r="U3" s="101">
        <v>0</v>
      </c>
      <c r="V3" s="101">
        <v>0</v>
      </c>
      <c r="W3" s="101">
        <v>0</v>
      </c>
      <c r="X3" s="101">
        <v>0</v>
      </c>
      <c r="Y3" s="101">
        <v>0</v>
      </c>
      <c r="Z3" s="101">
        <v>0</v>
      </c>
      <c r="AA3" s="101">
        <v>0</v>
      </c>
      <c r="AB3" s="101">
        <v>0</v>
      </c>
      <c r="AC3" s="101">
        <v>0</v>
      </c>
      <c r="AD3" s="101">
        <v>0</v>
      </c>
      <c r="AE3" s="12">
        <v>0</v>
      </c>
    </row>
    <row r="4" spans="1:32" x14ac:dyDescent="0.35">
      <c r="A4" s="78" t="s">
        <v>20</v>
      </c>
      <c r="B4" s="101">
        <v>0</v>
      </c>
      <c r="C4" s="101">
        <v>0</v>
      </c>
      <c r="D4" s="101">
        <v>0</v>
      </c>
      <c r="E4" s="101">
        <v>0</v>
      </c>
      <c r="F4" s="101">
        <v>1</v>
      </c>
      <c r="G4" s="101">
        <v>1</v>
      </c>
      <c r="H4" s="101">
        <v>1</v>
      </c>
      <c r="I4" s="101">
        <v>1</v>
      </c>
      <c r="J4" s="101">
        <v>0</v>
      </c>
      <c r="K4" s="101">
        <v>0</v>
      </c>
      <c r="L4" s="101">
        <v>1</v>
      </c>
      <c r="M4" s="101">
        <v>1</v>
      </c>
      <c r="N4" s="101">
        <v>1</v>
      </c>
      <c r="O4" s="101">
        <v>1</v>
      </c>
      <c r="P4" s="101">
        <v>0</v>
      </c>
      <c r="Q4" s="101">
        <v>0</v>
      </c>
      <c r="R4" s="101">
        <v>0</v>
      </c>
      <c r="S4" s="101">
        <v>1</v>
      </c>
      <c r="T4" s="101">
        <v>1</v>
      </c>
      <c r="U4" s="101">
        <v>0</v>
      </c>
      <c r="V4" s="101">
        <v>0</v>
      </c>
      <c r="W4" s="101">
        <v>0</v>
      </c>
      <c r="X4" s="101">
        <v>0</v>
      </c>
      <c r="Y4" s="101">
        <v>0</v>
      </c>
      <c r="Z4" s="101">
        <v>0</v>
      </c>
      <c r="AA4" s="101">
        <v>0</v>
      </c>
      <c r="AB4" s="101">
        <v>0</v>
      </c>
      <c r="AC4" s="101">
        <v>0</v>
      </c>
      <c r="AD4" s="101">
        <v>0</v>
      </c>
      <c r="AE4" s="12">
        <v>0</v>
      </c>
    </row>
    <row r="5" spans="1:32" x14ac:dyDescent="0.35">
      <c r="A5" s="78" t="s">
        <v>19</v>
      </c>
      <c r="B5" s="101">
        <v>0</v>
      </c>
      <c r="C5" s="101">
        <v>0</v>
      </c>
      <c r="D5" s="101">
        <v>0</v>
      </c>
      <c r="E5" s="101">
        <v>0</v>
      </c>
      <c r="F5" s="101">
        <v>1</v>
      </c>
      <c r="G5" s="101">
        <v>1</v>
      </c>
      <c r="H5" s="101">
        <v>1</v>
      </c>
      <c r="I5" s="101">
        <v>1</v>
      </c>
      <c r="J5" s="101">
        <v>0</v>
      </c>
      <c r="K5" s="101">
        <v>0</v>
      </c>
      <c r="L5" s="101">
        <v>1</v>
      </c>
      <c r="M5" s="101">
        <v>1</v>
      </c>
      <c r="N5" s="101">
        <v>1</v>
      </c>
      <c r="O5" s="101">
        <v>1</v>
      </c>
      <c r="P5" s="101">
        <v>0</v>
      </c>
      <c r="Q5" s="101">
        <v>0</v>
      </c>
      <c r="R5" s="101">
        <v>0</v>
      </c>
      <c r="S5" s="101">
        <v>1</v>
      </c>
      <c r="T5" s="101">
        <v>1</v>
      </c>
      <c r="U5" s="101">
        <v>0</v>
      </c>
      <c r="V5" s="101">
        <v>0</v>
      </c>
      <c r="W5" s="101">
        <v>0</v>
      </c>
      <c r="X5" s="101">
        <v>0</v>
      </c>
      <c r="Y5" s="101">
        <v>0</v>
      </c>
      <c r="Z5" s="101">
        <v>0</v>
      </c>
      <c r="AA5" s="101">
        <v>0</v>
      </c>
      <c r="AB5" s="101">
        <v>0</v>
      </c>
      <c r="AC5" s="101">
        <v>0</v>
      </c>
      <c r="AD5" s="101">
        <v>0</v>
      </c>
      <c r="AE5" s="12">
        <v>0</v>
      </c>
    </row>
    <row r="6" spans="1:32" x14ac:dyDescent="0.35">
      <c r="A6" s="36" t="s">
        <v>21</v>
      </c>
      <c r="B6" s="10">
        <v>0</v>
      </c>
      <c r="C6" s="101">
        <v>0</v>
      </c>
      <c r="D6" s="101">
        <v>0</v>
      </c>
      <c r="E6" s="101">
        <v>0</v>
      </c>
      <c r="F6" s="101">
        <v>1</v>
      </c>
      <c r="G6" s="101">
        <v>1</v>
      </c>
      <c r="H6" s="101">
        <v>1</v>
      </c>
      <c r="I6" s="101">
        <v>1</v>
      </c>
      <c r="J6" s="101">
        <v>0</v>
      </c>
      <c r="K6" s="101">
        <v>0</v>
      </c>
      <c r="L6" s="101">
        <v>1</v>
      </c>
      <c r="M6" s="101">
        <v>1</v>
      </c>
      <c r="N6" s="101">
        <v>1</v>
      </c>
      <c r="O6" s="101">
        <v>1</v>
      </c>
      <c r="P6" s="101">
        <v>1</v>
      </c>
      <c r="Q6" s="101">
        <v>1</v>
      </c>
      <c r="R6" s="101">
        <v>0</v>
      </c>
      <c r="S6" s="101">
        <v>0</v>
      </c>
      <c r="T6" s="101">
        <v>0</v>
      </c>
      <c r="U6" s="101">
        <v>0</v>
      </c>
      <c r="V6" s="101">
        <v>0</v>
      </c>
      <c r="W6" s="101">
        <v>0</v>
      </c>
      <c r="X6" s="101">
        <v>0</v>
      </c>
      <c r="Y6" s="101">
        <v>0</v>
      </c>
      <c r="Z6" s="101">
        <v>0</v>
      </c>
      <c r="AA6" s="101">
        <v>0</v>
      </c>
      <c r="AB6" s="101">
        <v>0</v>
      </c>
      <c r="AC6" s="101">
        <v>0</v>
      </c>
      <c r="AD6" s="101">
        <v>0</v>
      </c>
      <c r="AE6" s="12">
        <v>0</v>
      </c>
    </row>
    <row r="7" spans="1:32" x14ac:dyDescent="0.35">
      <c r="A7" s="66" t="s">
        <v>55</v>
      </c>
      <c r="B7" s="101">
        <v>0</v>
      </c>
      <c r="C7" s="101">
        <v>0</v>
      </c>
      <c r="D7" s="101">
        <v>0</v>
      </c>
      <c r="E7" s="101">
        <v>0</v>
      </c>
      <c r="F7" s="101">
        <v>0</v>
      </c>
      <c r="G7" s="101">
        <v>0</v>
      </c>
      <c r="H7" s="101">
        <v>0</v>
      </c>
      <c r="I7" s="101">
        <v>0</v>
      </c>
      <c r="J7" s="101">
        <v>0</v>
      </c>
      <c r="K7" s="101">
        <v>0</v>
      </c>
      <c r="L7" s="101">
        <v>0</v>
      </c>
      <c r="M7" s="101">
        <v>0</v>
      </c>
      <c r="N7" s="101">
        <v>0</v>
      </c>
      <c r="O7" s="101">
        <v>0</v>
      </c>
      <c r="P7" s="101">
        <v>0</v>
      </c>
      <c r="Q7" s="101">
        <v>0</v>
      </c>
      <c r="R7" s="101">
        <v>0</v>
      </c>
      <c r="S7" s="101">
        <v>0</v>
      </c>
      <c r="T7" s="101">
        <v>0</v>
      </c>
      <c r="U7" s="101">
        <v>0</v>
      </c>
      <c r="V7" s="101">
        <v>0</v>
      </c>
      <c r="W7" s="101">
        <v>0</v>
      </c>
      <c r="X7" s="101">
        <v>0</v>
      </c>
      <c r="Y7" s="101">
        <v>0</v>
      </c>
      <c r="Z7" s="101">
        <v>0</v>
      </c>
      <c r="AA7" s="101">
        <v>0</v>
      </c>
      <c r="AB7" s="101">
        <v>0</v>
      </c>
      <c r="AC7" s="101">
        <v>0</v>
      </c>
      <c r="AD7" s="101">
        <v>0</v>
      </c>
      <c r="AE7" s="12">
        <v>0</v>
      </c>
    </row>
    <row r="8" spans="1:32" x14ac:dyDescent="0.35">
      <c r="A8" s="65" t="s">
        <v>57</v>
      </c>
      <c r="B8" s="28">
        <v>16</v>
      </c>
      <c r="C8" s="28">
        <v>2</v>
      </c>
      <c r="D8" s="28">
        <v>11</v>
      </c>
      <c r="E8" s="28">
        <v>11</v>
      </c>
      <c r="F8" s="28">
        <v>14</v>
      </c>
      <c r="G8" s="28">
        <v>9</v>
      </c>
      <c r="H8" s="28">
        <v>9</v>
      </c>
      <c r="I8" s="28">
        <v>12</v>
      </c>
      <c r="J8" s="28">
        <v>12</v>
      </c>
      <c r="K8" s="28">
        <v>7</v>
      </c>
      <c r="L8" s="28">
        <v>21</v>
      </c>
      <c r="M8" s="28">
        <v>14</v>
      </c>
      <c r="N8" s="28">
        <v>8</v>
      </c>
      <c r="O8" s="28">
        <v>5</v>
      </c>
      <c r="P8" s="28">
        <v>13</v>
      </c>
      <c r="Q8" s="28">
        <v>6</v>
      </c>
      <c r="R8" s="28">
        <v>0</v>
      </c>
      <c r="S8" s="28">
        <v>2</v>
      </c>
      <c r="T8" s="28">
        <v>5</v>
      </c>
      <c r="U8" s="28">
        <v>0</v>
      </c>
      <c r="V8" s="28">
        <v>0</v>
      </c>
      <c r="W8" s="28">
        <v>0</v>
      </c>
      <c r="X8" s="28">
        <v>0</v>
      </c>
      <c r="Y8" s="28">
        <v>0</v>
      </c>
      <c r="Z8" s="28">
        <v>0</v>
      </c>
      <c r="AA8" s="28">
        <v>0</v>
      </c>
      <c r="AB8" s="28">
        <v>0</v>
      </c>
      <c r="AC8" s="28">
        <v>0</v>
      </c>
      <c r="AD8" s="28">
        <v>0</v>
      </c>
      <c r="AE8" s="130">
        <v>0</v>
      </c>
    </row>
    <row r="9" spans="1:32" x14ac:dyDescent="0.35">
      <c r="A9" s="78" t="s">
        <v>65</v>
      </c>
      <c r="B9" s="33">
        <v>0</v>
      </c>
      <c r="C9" s="33">
        <v>0</v>
      </c>
      <c r="D9" s="33">
        <v>0</v>
      </c>
      <c r="E9" s="33">
        <v>1</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8">
        <v>0</v>
      </c>
    </row>
    <row r="10" spans="1:32" x14ac:dyDescent="0.35">
      <c r="A10" s="131" t="s">
        <v>56</v>
      </c>
      <c r="B10" s="132">
        <f>B8-B9</f>
        <v>16</v>
      </c>
      <c r="C10" s="133">
        <f t="shared" ref="C10:AE10" si="0">C8-C9</f>
        <v>2</v>
      </c>
      <c r="D10" s="133">
        <f t="shared" si="0"/>
        <v>11</v>
      </c>
      <c r="E10" s="133">
        <f t="shared" si="0"/>
        <v>10</v>
      </c>
      <c r="F10" s="133">
        <f t="shared" si="0"/>
        <v>14</v>
      </c>
      <c r="G10" s="133">
        <f t="shared" si="0"/>
        <v>9</v>
      </c>
      <c r="H10" s="133">
        <f t="shared" si="0"/>
        <v>9</v>
      </c>
      <c r="I10" s="133">
        <f t="shared" si="0"/>
        <v>12</v>
      </c>
      <c r="J10" s="133">
        <f t="shared" si="0"/>
        <v>12</v>
      </c>
      <c r="K10" s="133">
        <f t="shared" si="0"/>
        <v>7</v>
      </c>
      <c r="L10" s="133">
        <f t="shared" si="0"/>
        <v>21</v>
      </c>
      <c r="M10" s="133">
        <f t="shared" si="0"/>
        <v>14</v>
      </c>
      <c r="N10" s="133">
        <f t="shared" si="0"/>
        <v>8</v>
      </c>
      <c r="O10" s="133">
        <f t="shared" si="0"/>
        <v>5</v>
      </c>
      <c r="P10" s="133">
        <f t="shared" si="0"/>
        <v>13</v>
      </c>
      <c r="Q10" s="133">
        <f t="shared" si="0"/>
        <v>6</v>
      </c>
      <c r="R10" s="133">
        <f t="shared" si="0"/>
        <v>0</v>
      </c>
      <c r="S10" s="133">
        <f t="shared" si="0"/>
        <v>2</v>
      </c>
      <c r="T10" s="133">
        <f t="shared" si="0"/>
        <v>5</v>
      </c>
      <c r="U10" s="133">
        <f t="shared" si="0"/>
        <v>0</v>
      </c>
      <c r="V10" s="133">
        <f t="shared" si="0"/>
        <v>0</v>
      </c>
      <c r="W10" s="133">
        <f t="shared" si="0"/>
        <v>0</v>
      </c>
      <c r="X10" s="133">
        <f t="shared" si="0"/>
        <v>0</v>
      </c>
      <c r="Y10" s="133">
        <f t="shared" si="0"/>
        <v>0</v>
      </c>
      <c r="Z10" s="133">
        <f t="shared" si="0"/>
        <v>0</v>
      </c>
      <c r="AA10" s="133">
        <f t="shared" si="0"/>
        <v>0</v>
      </c>
      <c r="AB10" s="133">
        <f t="shared" si="0"/>
        <v>0</v>
      </c>
      <c r="AC10" s="133">
        <f t="shared" si="0"/>
        <v>0</v>
      </c>
      <c r="AD10" s="133">
        <f t="shared" si="0"/>
        <v>0</v>
      </c>
      <c r="AE10" s="134">
        <f t="shared" si="0"/>
        <v>0</v>
      </c>
      <c r="AF10" s="7"/>
    </row>
    <row r="11" spans="1:32" ht="15" thickBot="1" x14ac:dyDescent="0.4">
      <c r="N11" s="2"/>
      <c r="O11" s="2"/>
    </row>
    <row r="12" spans="1:32" ht="15" customHeight="1" x14ac:dyDescent="0.35">
      <c r="A12" s="147" t="s">
        <v>119</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9"/>
    </row>
    <row r="13" spans="1:32" ht="15" customHeight="1" x14ac:dyDescent="0.35">
      <c r="A13" s="150"/>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2"/>
    </row>
    <row r="14" spans="1:32" ht="16" customHeight="1" thickBot="1" x14ac:dyDescent="0.4">
      <c r="A14" s="156"/>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8"/>
    </row>
    <row r="15" spans="1:32" x14ac:dyDescent="0.3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2" x14ac:dyDescent="0.3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x14ac:dyDescent="0.3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x14ac:dyDescent="0.3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x14ac:dyDescent="0.3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x14ac:dyDescent="0.35">
      <c r="N20" s="2"/>
      <c r="O20" s="2"/>
    </row>
    <row r="21" spans="1:31" x14ac:dyDescent="0.35">
      <c r="N21" s="2"/>
      <c r="O21" s="2"/>
    </row>
    <row r="22" spans="1:31" x14ac:dyDescent="0.35">
      <c r="N22" s="2"/>
      <c r="O22" s="2"/>
    </row>
    <row r="23" spans="1:31" x14ac:dyDescent="0.35">
      <c r="N23" s="2"/>
      <c r="O23" s="2"/>
    </row>
    <row r="24" spans="1:31" x14ac:dyDescent="0.35">
      <c r="N24" s="2"/>
      <c r="O24" s="2"/>
    </row>
    <row r="25" spans="1:31" x14ac:dyDescent="0.35">
      <c r="N25" s="2"/>
      <c r="O25" s="2"/>
    </row>
    <row r="26" spans="1:31" x14ac:dyDescent="0.35">
      <c r="N26" s="2"/>
      <c r="O26" s="2"/>
    </row>
    <row r="27" spans="1:31" x14ac:dyDescent="0.35">
      <c r="N27" s="2"/>
      <c r="O27" s="2"/>
    </row>
    <row r="28" spans="1:31" x14ac:dyDescent="0.35">
      <c r="N28" s="2"/>
      <c r="O28" s="2"/>
    </row>
    <row r="29" spans="1:31" x14ac:dyDescent="0.35">
      <c r="N29" s="2"/>
      <c r="O29" s="2"/>
    </row>
    <row r="30" spans="1:31" x14ac:dyDescent="0.35">
      <c r="N30" s="2"/>
      <c r="O30" s="2"/>
    </row>
    <row r="31" spans="1:31" x14ac:dyDescent="0.35">
      <c r="N31" s="2"/>
      <c r="O31" s="2"/>
    </row>
  </sheetData>
  <sheetProtection algorithmName="SHA-512" hashValue="hN9Nr8PK/gXTr2Xwf9IF22N5h+nl+xjpHikxtYja5x+gb5mx7xIHzd4g47T0C7tmHVri62EVEjhJdO4bSHE4lA==" saltValue="nGkvWRhoVZvHa689HOFbpw==" spinCount="100000" sheet="1" objects="1" scenarios="1"/>
  <mergeCells count="1">
    <mergeCell ref="A12:AE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DF6A6-3F2D-064F-8917-B88F6E5CF334}">
  <sheetPr codeName="Blad1"/>
  <dimension ref="A1:M3"/>
  <sheetViews>
    <sheetView workbookViewId="0">
      <selection activeCell="L2" sqref="L2"/>
    </sheetView>
  </sheetViews>
  <sheetFormatPr defaultColWidth="11.453125" defaultRowHeight="14.5" x14ac:dyDescent="0.35"/>
  <sheetData>
    <row r="1" spans="1:13" x14ac:dyDescent="0.35">
      <c r="A1" t="s">
        <v>7</v>
      </c>
      <c r="B1" t="str">
        <f>Resources!A2</f>
        <v>IC corona</v>
      </c>
      <c r="C1" t="str">
        <f>Resources!A3</f>
        <v>Corona High Care</v>
      </c>
      <c r="D1" t="str">
        <f>Resources!A4</f>
        <v>Corona 2</v>
      </c>
      <c r="E1" t="str">
        <f>Resources!A5</f>
        <v>Corona verdenking</v>
      </c>
      <c r="F1" t="str">
        <f>Resources!A6</f>
        <v>SEH corona</v>
      </c>
      <c r="G1" t="str">
        <f>Resources!A7</f>
        <v>Afdeling nieuw</v>
      </c>
      <c r="H1" t="str">
        <f>Resources!A2</f>
        <v>IC corona</v>
      </c>
      <c r="I1" t="str">
        <f>Resources!A3</f>
        <v>Corona High Care</v>
      </c>
      <c r="J1" t="str">
        <f>Resources!A4</f>
        <v>Corona 2</v>
      </c>
      <c r="K1" t="str">
        <f>Resources!A5</f>
        <v>Corona verdenking</v>
      </c>
      <c r="L1" t="str">
        <f>Resources!A6</f>
        <v>SEH corona</v>
      </c>
      <c r="M1" t="str">
        <f>Resources!A7</f>
        <v>Afdeling nieuw</v>
      </c>
    </row>
    <row r="2" spans="1:13" x14ac:dyDescent="0.35">
      <c r="A2">
        <v>0</v>
      </c>
      <c r="B2">
        <v>4</v>
      </c>
      <c r="C2">
        <v>20</v>
      </c>
      <c r="D2">
        <v>22</v>
      </c>
      <c r="E2">
        <v>21</v>
      </c>
      <c r="F2">
        <v>65</v>
      </c>
      <c r="G2">
        <v>0</v>
      </c>
      <c r="H2">
        <v>5.2173913043478262</v>
      </c>
      <c r="I2">
        <v>18.695652173913043</v>
      </c>
      <c r="J2">
        <v>11.521739130434781</v>
      </c>
      <c r="K2">
        <v>5.6521739130434785</v>
      </c>
      <c r="L2">
        <v>21.847826086956523</v>
      </c>
      <c r="M2">
        <v>0</v>
      </c>
    </row>
    <row r="3" spans="1:13" x14ac:dyDescent="0.35">
      <c r="A3">
        <v>1</v>
      </c>
      <c r="B3">
        <v>7.4</v>
      </c>
      <c r="C3">
        <v>21.549999999999997</v>
      </c>
      <c r="D3">
        <v>20</v>
      </c>
      <c r="E3">
        <v>6.5</v>
      </c>
      <c r="G3">
        <v>0</v>
      </c>
      <c r="H3">
        <v>5.2173913043478262</v>
      </c>
      <c r="I3">
        <v>18.695652173913043</v>
      </c>
      <c r="J3">
        <v>11.521739130434781</v>
      </c>
      <c r="K3">
        <v>5.6521739130434785</v>
      </c>
      <c r="L3">
        <v>21.847826086956523</v>
      </c>
      <c r="M3">
        <v>0</v>
      </c>
    </row>
  </sheetData>
  <sheetProtection algorithmName="SHA-512" hashValue="6HmvUP2VgW9vM3sa5Xv+xHg7Z7COiOrjcJEuIIbjR7ojHdG5Qy2j4bmtLb6PWTyXp6rZuQPEEPN7NO7IWZceLQ==" saltValue="li5JkE3zqQltcy22RMP0e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E1994-D001-4910-ADBC-C9114FAA9B3E}">
  <sheetPr codeName="Sheet3"/>
  <dimension ref="A1:R77"/>
  <sheetViews>
    <sheetView tabSelected="1" zoomScaleNormal="100" workbookViewId="0">
      <selection activeCell="I2" sqref="I2"/>
    </sheetView>
  </sheetViews>
  <sheetFormatPr defaultColWidth="8.81640625" defaultRowHeight="14.5" x14ac:dyDescent="0.35"/>
  <cols>
    <col min="1" max="2" width="18.81640625" customWidth="1"/>
    <col min="3" max="4" width="18.81640625" hidden="1" customWidth="1"/>
    <col min="5" max="16" width="18.81640625" customWidth="1"/>
  </cols>
  <sheetData>
    <row r="1" spans="1:16" ht="15" customHeight="1" thickBot="1" x14ac:dyDescent="0.4">
      <c r="A1" s="79" t="s">
        <v>0</v>
      </c>
      <c r="B1" s="79" t="s">
        <v>87</v>
      </c>
      <c r="C1" s="79" t="s">
        <v>31</v>
      </c>
      <c r="D1" s="79" t="s">
        <v>30</v>
      </c>
      <c r="E1" s="79" t="s">
        <v>88</v>
      </c>
      <c r="F1" s="80" t="s">
        <v>89</v>
      </c>
      <c r="G1" s="79" t="s">
        <v>7</v>
      </c>
      <c r="H1" s="79" t="s">
        <v>90</v>
      </c>
      <c r="I1" s="79" t="s">
        <v>91</v>
      </c>
      <c r="J1" s="79" t="s">
        <v>92</v>
      </c>
    </row>
    <row r="2" spans="1:16" x14ac:dyDescent="0.35">
      <c r="A2" s="69" t="str">
        <f>Resources!A2</f>
        <v>IC corona</v>
      </c>
      <c r="B2" s="36">
        <v>4</v>
      </c>
      <c r="C2" s="36">
        <f>SUMPRODUCT($B$2:$B$7,Transition!B2:B7)</f>
        <v>7.4</v>
      </c>
      <c r="D2" s="36"/>
      <c r="E2" s="36">
        <f>MIN(C2,F2)</f>
        <v>7.4</v>
      </c>
      <c r="F2" s="144">
        <v>20</v>
      </c>
      <c r="G2" s="73">
        <v>0</v>
      </c>
      <c r="H2" s="88">
        <f>Solver!H13*Parameters!C2/Parameters!E2</f>
        <v>5.2173913043478262</v>
      </c>
      <c r="I2" s="24">
        <f>ROUNDUP(SUMPRODUCT(Solver!B21:AE21,Solver!B4:AE4),0)</f>
        <v>6</v>
      </c>
      <c r="J2" s="74">
        <f>ROUNDUP(Solver!J13,0)</f>
        <v>0</v>
      </c>
    </row>
    <row r="3" spans="1:16" x14ac:dyDescent="0.35">
      <c r="A3" s="69" t="str">
        <f>Resources!A3</f>
        <v>Corona High Care</v>
      </c>
      <c r="B3" s="36">
        <v>20</v>
      </c>
      <c r="C3" s="36">
        <f>SUMPRODUCT($B$2:$B$7,Transition!C2:C7)</f>
        <v>21.549999999999997</v>
      </c>
      <c r="D3" s="36"/>
      <c r="E3" s="36">
        <f>MIN(C3+MAX(C2-E2,0),F3)</f>
        <v>21.549999999999997</v>
      </c>
      <c r="F3" s="11">
        <v>25</v>
      </c>
      <c r="G3" s="36"/>
      <c r="H3" s="88">
        <f>Solver!H14*Parameters!C3/Parameters!E3</f>
        <v>18.695652173913043</v>
      </c>
      <c r="I3" s="24">
        <f>ROUNDUP(SUMPRODUCT(Solver!B22:AE22,Solver!B5:AE5),0)</f>
        <v>19</v>
      </c>
      <c r="J3" s="74">
        <f>ROUNDUP(Solver!J14,0)</f>
        <v>0</v>
      </c>
    </row>
    <row r="4" spans="1:16" x14ac:dyDescent="0.35">
      <c r="A4" s="69" t="str">
        <f>Resources!A4</f>
        <v>Corona 2</v>
      </c>
      <c r="B4" s="36">
        <v>22</v>
      </c>
      <c r="C4" s="36">
        <f>SUMPRODUCT($B$2:$B$7,Transition!D2:D7)</f>
        <v>20</v>
      </c>
      <c r="D4" s="36"/>
      <c r="E4" s="36">
        <f>MIN(C4+MAX(MAX(C3-F3,0)-MAX(C2-E2,0),0),F4)</f>
        <v>20</v>
      </c>
      <c r="F4" s="67" t="s">
        <v>1</v>
      </c>
      <c r="G4" s="36"/>
      <c r="H4" s="88">
        <f>Solver!H15*Parameters!C4/Parameters!E4</f>
        <v>11.521739130434781</v>
      </c>
      <c r="I4" s="24">
        <f>ROUNDUP(SUMPRODUCT(Solver!B23:AE23,Solver!B6:AE6),0)</f>
        <v>12</v>
      </c>
      <c r="J4" s="74">
        <f>ROUNDUP(Solver!J15,0)</f>
        <v>0</v>
      </c>
    </row>
    <row r="5" spans="1:16" x14ac:dyDescent="0.35">
      <c r="A5" s="69" t="str">
        <f>Resources!A5</f>
        <v>Corona verdenking</v>
      </c>
      <c r="B5" s="36">
        <v>21</v>
      </c>
      <c r="C5" s="36">
        <f>SUMPRODUCT($B$2:$B$7,Transition!E2:E7)</f>
        <v>6.5</v>
      </c>
      <c r="D5" s="36"/>
      <c r="E5" s="36">
        <f t="shared" ref="E5:E7" si="0">MIN(C5,F5)</f>
        <v>6.5</v>
      </c>
      <c r="F5" s="67" t="s">
        <v>1</v>
      </c>
      <c r="G5" s="36"/>
      <c r="H5" s="88">
        <f>(Solver!H16*Parameters!C5/Parameters!E5)</f>
        <v>5.6521739130434785</v>
      </c>
      <c r="I5" s="24">
        <f>ROUNDUP(SUMPRODUCT(Solver!B24:AE24,Solver!B7:AE7),0)</f>
        <v>6</v>
      </c>
      <c r="J5" s="74">
        <f>ROUNDUP(Solver!J16,0)</f>
        <v>0</v>
      </c>
    </row>
    <row r="6" spans="1:16" ht="15" thickBot="1" x14ac:dyDescent="0.4">
      <c r="A6" s="69" t="str">
        <f>Resources!A6</f>
        <v>SEH corona</v>
      </c>
      <c r="B6" s="36">
        <v>65</v>
      </c>
      <c r="C6" s="36"/>
      <c r="D6" s="36"/>
      <c r="E6" s="36"/>
      <c r="F6" s="67" t="s">
        <v>1</v>
      </c>
      <c r="G6" s="36"/>
      <c r="H6" s="88">
        <f>Solver!H17*Parameters!C6/Parameters!E6</f>
        <v>21.847826086956523</v>
      </c>
      <c r="I6" s="24">
        <f>ROUNDUP(SUMPRODUCT(Solver!B25:AE25,Solver!B8:AE8),0)</f>
        <v>22</v>
      </c>
      <c r="J6" s="74">
        <f>ROUNDUP(Solver!J17,0)</f>
        <v>0</v>
      </c>
    </row>
    <row r="7" spans="1:16" ht="16" customHeight="1" thickBot="1" x14ac:dyDescent="0.4">
      <c r="A7" s="70" t="str">
        <f>Resources!A7</f>
        <v>Afdeling nieuw</v>
      </c>
      <c r="B7" s="71">
        <v>0</v>
      </c>
      <c r="C7" s="71">
        <f>SUMPRODUCT($B$2:$B$7,Transition!G2:G7)</f>
        <v>0</v>
      </c>
      <c r="D7" s="71"/>
      <c r="E7" s="71">
        <f t="shared" si="0"/>
        <v>0</v>
      </c>
      <c r="F7" s="68" t="s">
        <v>1</v>
      </c>
      <c r="G7" s="36"/>
      <c r="H7" s="88">
        <f>Solver!H18*Parameters!C7/Parameters!E7</f>
        <v>0</v>
      </c>
      <c r="I7" s="24">
        <f>ROUNDUP(SUMPRODUCT(Solver!B26:AE26,Solver!B9:AE9),0)</f>
        <v>0</v>
      </c>
      <c r="J7" s="74">
        <f>ROUNDUP(Solver!J18,0)</f>
        <v>0</v>
      </c>
      <c r="M7" s="168" t="s">
        <v>121</v>
      </c>
      <c r="N7" s="169"/>
      <c r="O7" s="169"/>
      <c r="P7" s="170"/>
    </row>
    <row r="8" spans="1:16" ht="15" hidden="1" customHeight="1" x14ac:dyDescent="0.35">
      <c r="A8" s="69" t="str">
        <f>Parameters!A8</f>
        <v>IC normaal</v>
      </c>
      <c r="B8" s="36">
        <v>3</v>
      </c>
      <c r="C8" s="24"/>
      <c r="D8" s="24"/>
      <c r="E8" s="24"/>
      <c r="F8" s="67"/>
      <c r="G8" s="36"/>
      <c r="H8" s="36"/>
      <c r="I8" s="24"/>
      <c r="J8" s="74"/>
      <c r="M8" s="171"/>
      <c r="N8" s="172"/>
      <c r="O8" s="172"/>
      <c r="P8" s="173"/>
    </row>
    <row r="9" spans="1:16" ht="15" hidden="1" customHeight="1" x14ac:dyDescent="0.35">
      <c r="A9" s="69" t="str">
        <f>Parameters!A9</f>
        <v>Urgent klinisch</v>
      </c>
      <c r="B9" s="36">
        <v>20</v>
      </c>
      <c r="C9" s="24"/>
      <c r="D9" s="24"/>
      <c r="E9" s="24"/>
      <c r="F9" s="67"/>
      <c r="G9" s="36"/>
      <c r="H9" s="36"/>
      <c r="I9" s="24"/>
      <c r="J9" s="74"/>
      <c r="M9" s="171"/>
      <c r="N9" s="172"/>
      <c r="O9" s="172"/>
      <c r="P9" s="173"/>
    </row>
    <row r="10" spans="1:16" ht="16" hidden="1" customHeight="1" thickBot="1" x14ac:dyDescent="0.4">
      <c r="A10" s="70" t="str">
        <f>Parameters!A10</f>
        <v>SEH normaal</v>
      </c>
      <c r="B10" s="71">
        <v>100</v>
      </c>
      <c r="C10" s="72"/>
      <c r="D10" s="72"/>
      <c r="E10" s="72"/>
      <c r="F10" s="68"/>
      <c r="G10" s="36"/>
      <c r="H10" s="36"/>
      <c r="I10" s="24"/>
      <c r="J10" s="74"/>
      <c r="M10" s="171"/>
      <c r="N10" s="172"/>
      <c r="O10" s="172"/>
      <c r="P10" s="173"/>
    </row>
    <row r="11" spans="1:16" ht="16" customHeight="1" thickBot="1" x14ac:dyDescent="0.4">
      <c r="G11" s="75" t="s">
        <v>34</v>
      </c>
      <c r="H11" s="146">
        <f>SUM(H2:H10)</f>
        <v>62.934782608695649</v>
      </c>
      <c r="I11" s="76">
        <f>SUM(I2:I10)</f>
        <v>65</v>
      </c>
      <c r="J11" s="77">
        <f>SUM(J2:J10)</f>
        <v>0</v>
      </c>
      <c r="M11" s="171"/>
      <c r="N11" s="172"/>
      <c r="O11" s="172"/>
      <c r="P11" s="173"/>
    </row>
    <row r="12" spans="1:16" ht="15" customHeight="1" x14ac:dyDescent="0.35">
      <c r="A12" s="58" t="s">
        <v>0</v>
      </c>
      <c r="B12" s="59" t="s">
        <v>120</v>
      </c>
      <c r="C12" s="1"/>
      <c r="D12" s="1"/>
      <c r="E12" s="1"/>
      <c r="M12" s="171"/>
      <c r="N12" s="172"/>
      <c r="O12" s="172"/>
      <c r="P12" s="173"/>
    </row>
    <row r="13" spans="1:16" ht="15" customHeight="1" x14ac:dyDescent="0.35">
      <c r="A13" s="60" t="str">
        <f>Resources!A2</f>
        <v>IC corona</v>
      </c>
      <c r="B13" s="140">
        <v>4</v>
      </c>
      <c r="C13" s="4"/>
      <c r="M13" s="171"/>
      <c r="N13" s="172"/>
      <c r="O13" s="172"/>
      <c r="P13" s="173"/>
    </row>
    <row r="14" spans="1:16" ht="15" customHeight="1" x14ac:dyDescent="0.35">
      <c r="A14" s="60" t="str">
        <f>Resources!A3</f>
        <v>Corona High Care</v>
      </c>
      <c r="B14" s="141">
        <v>20</v>
      </c>
      <c r="C14" s="4"/>
      <c r="M14" s="171"/>
      <c r="N14" s="172"/>
      <c r="O14" s="172"/>
      <c r="P14" s="173"/>
    </row>
    <row r="15" spans="1:16" ht="15" customHeight="1" x14ac:dyDescent="0.35">
      <c r="A15" s="60" t="str">
        <f>Resources!A4</f>
        <v>Corona 2</v>
      </c>
      <c r="B15" s="141">
        <v>22</v>
      </c>
      <c r="C15" s="4"/>
      <c r="M15" s="171"/>
      <c r="N15" s="172"/>
      <c r="O15" s="172"/>
      <c r="P15" s="173"/>
    </row>
    <row r="16" spans="1:16" ht="15" customHeight="1" x14ac:dyDescent="0.35">
      <c r="A16" s="60" t="str">
        <f>Resources!A5</f>
        <v>Corona verdenking</v>
      </c>
      <c r="B16" s="141">
        <v>21</v>
      </c>
      <c r="C16" s="4"/>
      <c r="M16" s="171"/>
      <c r="N16" s="172"/>
      <c r="O16" s="172"/>
      <c r="P16" s="173"/>
    </row>
    <row r="17" spans="1:16" ht="15" customHeight="1" x14ac:dyDescent="0.35">
      <c r="A17" s="60" t="str">
        <f>Resources!A6</f>
        <v>SEH corona</v>
      </c>
      <c r="B17" s="142">
        <f>B24</f>
        <v>65</v>
      </c>
      <c r="C17" s="4"/>
      <c r="M17" s="171"/>
      <c r="N17" s="172"/>
      <c r="O17" s="172"/>
      <c r="P17" s="173"/>
    </row>
    <row r="18" spans="1:16" ht="15" customHeight="1" x14ac:dyDescent="0.35">
      <c r="A18" s="60" t="str">
        <f>Resources!A7</f>
        <v>Afdeling nieuw</v>
      </c>
      <c r="B18" s="141">
        <v>0</v>
      </c>
      <c r="C18" s="4"/>
      <c r="M18" s="171"/>
      <c r="N18" s="172"/>
      <c r="O18" s="172"/>
      <c r="P18" s="173"/>
    </row>
    <row r="19" spans="1:16" ht="15" customHeight="1" x14ac:dyDescent="0.35">
      <c r="A19" s="61" t="str">
        <f>Parameters!A8</f>
        <v>IC normaal</v>
      </c>
      <c r="B19" s="141">
        <v>3</v>
      </c>
      <c r="C19" s="4"/>
      <c r="M19" s="171"/>
      <c r="N19" s="172"/>
      <c r="O19" s="172"/>
      <c r="P19" s="173"/>
    </row>
    <row r="20" spans="1:16" ht="15" customHeight="1" x14ac:dyDescent="0.35">
      <c r="A20" s="61" t="str">
        <f>Parameters!A9</f>
        <v>Urgent klinisch</v>
      </c>
      <c r="B20" s="141">
        <v>20</v>
      </c>
      <c r="C20" s="4"/>
      <c r="M20" s="171"/>
      <c r="N20" s="172"/>
      <c r="O20" s="172"/>
      <c r="P20" s="173"/>
    </row>
    <row r="21" spans="1:16" ht="16" customHeight="1" thickBot="1" x14ac:dyDescent="0.4">
      <c r="A21" s="62" t="str">
        <f>Parameters!A10</f>
        <v>SEH normaal</v>
      </c>
      <c r="B21" s="143">
        <v>100</v>
      </c>
      <c r="C21" s="4"/>
      <c r="M21" s="171"/>
      <c r="N21" s="172"/>
      <c r="O21" s="172"/>
      <c r="P21" s="173"/>
    </row>
    <row r="22" spans="1:16" ht="16" customHeight="1" thickBot="1" x14ac:dyDescent="0.4">
      <c r="A22" s="139"/>
      <c r="B22" s="9"/>
      <c r="E22" s="9"/>
      <c r="M22" s="171"/>
      <c r="N22" s="172"/>
      <c r="O22" s="172"/>
      <c r="P22" s="173"/>
    </row>
    <row r="23" spans="1:16" ht="44" thickBot="1" x14ac:dyDescent="0.4">
      <c r="A23" s="58" t="s">
        <v>7</v>
      </c>
      <c r="B23" s="64" t="s">
        <v>86</v>
      </c>
      <c r="M23" s="174"/>
      <c r="N23" s="175"/>
      <c r="O23" s="175"/>
      <c r="P23" s="176"/>
    </row>
    <row r="24" spans="1:16" ht="16" customHeight="1" thickBot="1" x14ac:dyDescent="0.4">
      <c r="A24" s="60">
        <v>0</v>
      </c>
      <c r="B24" s="140">
        <v>65</v>
      </c>
      <c r="M24" s="107"/>
      <c r="N24" s="107"/>
      <c r="O24" s="107"/>
      <c r="P24" s="107"/>
    </row>
    <row r="25" spans="1:16" ht="15" customHeight="1" x14ac:dyDescent="0.35">
      <c r="A25" s="60">
        <v>1</v>
      </c>
      <c r="B25" s="141">
        <f>B24*1.2</f>
        <v>78</v>
      </c>
      <c r="M25" s="177" t="s">
        <v>130</v>
      </c>
      <c r="N25" s="178"/>
      <c r="O25" s="178"/>
      <c r="P25" s="179"/>
    </row>
    <row r="26" spans="1:16" ht="15" customHeight="1" x14ac:dyDescent="0.35">
      <c r="A26" s="60">
        <v>2</v>
      </c>
      <c r="B26" s="141">
        <f t="shared" ref="B26:B44" si="1">B25*1.2</f>
        <v>93.6</v>
      </c>
      <c r="M26" s="180"/>
      <c r="N26" s="181"/>
      <c r="O26" s="181"/>
      <c r="P26" s="182"/>
    </row>
    <row r="27" spans="1:16" ht="15" customHeight="1" x14ac:dyDescent="0.35">
      <c r="A27" s="60">
        <v>3</v>
      </c>
      <c r="B27" s="141">
        <f t="shared" si="1"/>
        <v>112.32</v>
      </c>
      <c r="M27" s="180"/>
      <c r="N27" s="181"/>
      <c r="O27" s="181"/>
      <c r="P27" s="182"/>
    </row>
    <row r="28" spans="1:16" ht="15" customHeight="1" x14ac:dyDescent="0.35">
      <c r="A28" s="60">
        <v>4</v>
      </c>
      <c r="B28" s="141">
        <f t="shared" si="1"/>
        <v>134.78399999999999</v>
      </c>
      <c r="M28" s="180"/>
      <c r="N28" s="181"/>
      <c r="O28" s="181"/>
      <c r="P28" s="182"/>
    </row>
    <row r="29" spans="1:16" ht="15" customHeight="1" x14ac:dyDescent="0.35">
      <c r="A29" s="60">
        <v>5</v>
      </c>
      <c r="B29" s="141">
        <f t="shared" si="1"/>
        <v>161.74079999999998</v>
      </c>
      <c r="M29" s="180"/>
      <c r="N29" s="181"/>
      <c r="O29" s="181"/>
      <c r="P29" s="182"/>
    </row>
    <row r="30" spans="1:16" ht="15" customHeight="1" x14ac:dyDescent="0.35">
      <c r="A30" s="60">
        <v>6</v>
      </c>
      <c r="B30" s="141">
        <f t="shared" si="1"/>
        <v>194.08895999999996</v>
      </c>
      <c r="M30" s="180"/>
      <c r="N30" s="181"/>
      <c r="O30" s="181"/>
      <c r="P30" s="182"/>
    </row>
    <row r="31" spans="1:16" ht="15" customHeight="1" x14ac:dyDescent="0.35">
      <c r="A31" s="60">
        <v>7</v>
      </c>
      <c r="B31" s="141">
        <f t="shared" si="1"/>
        <v>232.90675199999993</v>
      </c>
      <c r="M31" s="180"/>
      <c r="N31" s="181"/>
      <c r="O31" s="181"/>
      <c r="P31" s="182"/>
    </row>
    <row r="32" spans="1:16" ht="15" customHeight="1" x14ac:dyDescent="0.35">
      <c r="A32" s="60">
        <v>8</v>
      </c>
      <c r="B32" s="141">
        <f t="shared" si="1"/>
        <v>279.48810239999989</v>
      </c>
      <c r="M32" s="180"/>
      <c r="N32" s="181"/>
      <c r="O32" s="181"/>
      <c r="P32" s="182"/>
    </row>
    <row r="33" spans="1:18" ht="15" customHeight="1" x14ac:dyDescent="0.35">
      <c r="A33" s="60">
        <v>9</v>
      </c>
      <c r="B33" s="141">
        <f t="shared" si="1"/>
        <v>335.38572287999983</v>
      </c>
      <c r="M33" s="180"/>
      <c r="N33" s="181"/>
      <c r="O33" s="181"/>
      <c r="P33" s="182"/>
    </row>
    <row r="34" spans="1:18" ht="15" customHeight="1" x14ac:dyDescent="0.35">
      <c r="A34" s="60">
        <v>10</v>
      </c>
      <c r="B34" s="141">
        <f t="shared" si="1"/>
        <v>402.4628674559998</v>
      </c>
      <c r="M34" s="180"/>
      <c r="N34" s="181"/>
      <c r="O34" s="181"/>
      <c r="P34" s="182"/>
    </row>
    <row r="35" spans="1:18" ht="15" customHeight="1" x14ac:dyDescent="0.35">
      <c r="A35" s="60">
        <v>11</v>
      </c>
      <c r="B35" s="141">
        <f t="shared" si="1"/>
        <v>482.95544094719975</v>
      </c>
      <c r="M35" s="180"/>
      <c r="N35" s="181"/>
      <c r="O35" s="181"/>
      <c r="P35" s="182"/>
    </row>
    <row r="36" spans="1:18" ht="15" customHeight="1" x14ac:dyDescent="0.35">
      <c r="A36" s="60">
        <v>12</v>
      </c>
      <c r="B36" s="141">
        <f t="shared" si="1"/>
        <v>579.54652913663972</v>
      </c>
      <c r="M36" s="180"/>
      <c r="N36" s="181"/>
      <c r="O36" s="181"/>
      <c r="P36" s="182"/>
    </row>
    <row r="37" spans="1:18" ht="15" customHeight="1" x14ac:dyDescent="0.35">
      <c r="A37" s="60">
        <v>13</v>
      </c>
      <c r="B37" s="141">
        <f t="shared" si="1"/>
        <v>695.45583496396762</v>
      </c>
      <c r="M37" s="171" t="s">
        <v>129</v>
      </c>
      <c r="N37" s="172"/>
      <c r="O37" s="172"/>
      <c r="P37" s="173"/>
    </row>
    <row r="38" spans="1:18" ht="15" customHeight="1" x14ac:dyDescent="0.35">
      <c r="A38" s="60">
        <v>14</v>
      </c>
      <c r="B38" s="141">
        <f t="shared" si="1"/>
        <v>834.54700195676116</v>
      </c>
      <c r="M38" s="171"/>
      <c r="N38" s="172"/>
      <c r="O38" s="172"/>
      <c r="P38" s="173"/>
    </row>
    <row r="39" spans="1:18" ht="15" customHeight="1" x14ac:dyDescent="0.35">
      <c r="A39" s="60">
        <v>15</v>
      </c>
      <c r="B39" s="141">
        <f t="shared" si="1"/>
        <v>1001.4564023481133</v>
      </c>
      <c r="M39" s="171"/>
      <c r="N39" s="172"/>
      <c r="O39" s="172"/>
      <c r="P39" s="173"/>
    </row>
    <row r="40" spans="1:18" ht="15" customHeight="1" x14ac:dyDescent="0.35">
      <c r="A40" s="60">
        <v>16</v>
      </c>
      <c r="B40" s="141">
        <f t="shared" si="1"/>
        <v>1201.7476828177359</v>
      </c>
      <c r="M40" s="171"/>
      <c r="N40" s="172"/>
      <c r="O40" s="172"/>
      <c r="P40" s="173"/>
    </row>
    <row r="41" spans="1:18" ht="15" customHeight="1" x14ac:dyDescent="0.35">
      <c r="A41" s="60">
        <v>17</v>
      </c>
      <c r="B41" s="141">
        <f t="shared" si="1"/>
        <v>1442.0972193812831</v>
      </c>
      <c r="M41" s="171"/>
      <c r="N41" s="172"/>
      <c r="O41" s="172"/>
      <c r="P41" s="173"/>
    </row>
    <row r="42" spans="1:18" ht="15" customHeight="1" x14ac:dyDescent="0.35">
      <c r="A42" s="60">
        <v>18</v>
      </c>
      <c r="B42" s="141">
        <f t="shared" si="1"/>
        <v>1730.5166632575397</v>
      </c>
      <c r="M42" s="171"/>
      <c r="N42" s="172"/>
      <c r="O42" s="172"/>
      <c r="P42" s="173"/>
    </row>
    <row r="43" spans="1:18" ht="15" customHeight="1" x14ac:dyDescent="0.35">
      <c r="A43" s="60">
        <v>19</v>
      </c>
      <c r="B43" s="141">
        <f t="shared" si="1"/>
        <v>2076.6199959090477</v>
      </c>
      <c r="M43" s="171"/>
      <c r="N43" s="172"/>
      <c r="O43" s="172"/>
      <c r="P43" s="173"/>
    </row>
    <row r="44" spans="1:18" ht="16" customHeight="1" thickBot="1" x14ac:dyDescent="0.4">
      <c r="A44" s="63">
        <v>20</v>
      </c>
      <c r="B44" s="143">
        <f t="shared" si="1"/>
        <v>2491.9439950908572</v>
      </c>
      <c r="M44" s="171"/>
      <c r="N44" s="172"/>
      <c r="O44" s="172"/>
      <c r="P44" s="173"/>
    </row>
    <row r="45" spans="1:18" ht="15" customHeight="1" thickBot="1" x14ac:dyDescent="0.4">
      <c r="A45" s="9"/>
      <c r="B45" s="89"/>
      <c r="M45" s="174"/>
      <c r="N45" s="175"/>
      <c r="O45" s="175"/>
      <c r="P45" s="176"/>
    </row>
    <row r="46" spans="1:18" ht="15" customHeight="1" x14ac:dyDescent="0.35">
      <c r="A46" s="1"/>
      <c r="M46" s="107"/>
      <c r="N46" s="107"/>
      <c r="O46" s="107"/>
      <c r="P46" s="107"/>
    </row>
    <row r="47" spans="1:18" s="1" customFormat="1" hidden="1" x14ac:dyDescent="0.35">
      <c r="A47" s="58" t="str">
        <f>Solver!A20</f>
        <v>Aantallen</v>
      </c>
      <c r="B47" s="91" t="str">
        <f>Solver!B20</f>
        <v>Anesthesist</v>
      </c>
      <c r="E47" s="91" t="str">
        <f>Solver!C20</f>
        <v>Anesthesist AIOS/ANIOS</v>
      </c>
      <c r="F47" s="91" t="str">
        <f>Solver!D20</f>
        <v>Cardioloog</v>
      </c>
      <c r="G47" s="91" t="str">
        <f>Solver!E20</f>
        <v>Cardioloog AIOS/ANIOS</v>
      </c>
      <c r="H47" s="91" t="str">
        <f>Solver!F20</f>
        <v>Chirurg</v>
      </c>
      <c r="I47" s="91" t="str">
        <f>Solver!G20</f>
        <v>Chirurg AIOS/ANIOS</v>
      </c>
      <c r="J47" s="91" t="str">
        <f>Solver!H20</f>
        <v>Geriater</v>
      </c>
      <c r="K47" s="91" t="str">
        <f>Solver!I20</f>
        <v>Geriater AIOS/ANIOS</v>
      </c>
      <c r="L47" s="91" t="str">
        <f>Solver!J20</f>
        <v>Huisarts (HAIO)</v>
      </c>
      <c r="M47" s="90" t="str">
        <f>Solver!K20</f>
        <v>IC-arts</v>
      </c>
      <c r="N47" s="90" t="str">
        <f>Solver!L20</f>
        <v>Internist</v>
      </c>
      <c r="O47" s="90" t="str">
        <f>Solver!M20</f>
        <v>Internist AIOS/ANIOS</v>
      </c>
      <c r="P47" s="90" t="str">
        <f>Solver!N20</f>
        <v>Longarts</v>
      </c>
      <c r="Q47" s="91" t="str">
        <f>Solver!O20</f>
        <v>Longarts AIOS/ANIOS</v>
      </c>
      <c r="R47" s="59" t="str">
        <f>Solver!P20</f>
        <v>SEH-artsen</v>
      </c>
    </row>
    <row r="48" spans="1:18" hidden="1" x14ac:dyDescent="0.35">
      <c r="A48" s="60" t="str">
        <f>Solver!A21</f>
        <v>IC corona</v>
      </c>
      <c r="B48" s="9">
        <f>Solver!B21</f>
        <v>0</v>
      </c>
      <c r="E48" s="9">
        <f>Solver!C21</f>
        <v>0</v>
      </c>
      <c r="F48" s="9">
        <f>Solver!D21</f>
        <v>0</v>
      </c>
      <c r="G48" s="9">
        <f>Solver!E21</f>
        <v>0</v>
      </c>
      <c r="H48" s="9">
        <f>Solver!F21</f>
        <v>0</v>
      </c>
      <c r="I48" s="9">
        <f>Solver!G21</f>
        <v>0</v>
      </c>
      <c r="J48" s="9">
        <f>Solver!H21</f>
        <v>0</v>
      </c>
      <c r="K48" s="9">
        <f>Solver!I21</f>
        <v>0</v>
      </c>
      <c r="L48" s="9">
        <f>Solver!J21</f>
        <v>0</v>
      </c>
      <c r="M48" s="9">
        <f>Solver!K21</f>
        <v>0</v>
      </c>
      <c r="N48" s="9">
        <f>Solver!L21</f>
        <v>0</v>
      </c>
      <c r="O48" s="9">
        <f>Solver!M21</f>
        <v>0</v>
      </c>
      <c r="P48" s="9">
        <f>Solver!N21</f>
        <v>0</v>
      </c>
      <c r="Q48" s="9">
        <f>Solver!O21</f>
        <v>0</v>
      </c>
      <c r="R48" s="92">
        <f>Solver!P21</f>
        <v>6</v>
      </c>
    </row>
    <row r="49" spans="1:18" hidden="1" x14ac:dyDescent="0.35">
      <c r="A49" s="60" t="str">
        <f>Solver!A22</f>
        <v>Corona High Care</v>
      </c>
      <c r="B49" s="9">
        <f>Solver!B22</f>
        <v>0</v>
      </c>
      <c r="E49" s="9">
        <f>Solver!C22</f>
        <v>0</v>
      </c>
      <c r="F49" s="9">
        <f>Solver!D22</f>
        <v>0</v>
      </c>
      <c r="G49" s="9">
        <f>Solver!E22</f>
        <v>0</v>
      </c>
      <c r="H49" s="9">
        <f>Solver!F22</f>
        <v>8</v>
      </c>
      <c r="I49" s="9">
        <f>Solver!G22</f>
        <v>0</v>
      </c>
      <c r="J49" s="9">
        <f>Solver!H22</f>
        <v>9</v>
      </c>
      <c r="K49" s="9">
        <f>Solver!I22</f>
        <v>0</v>
      </c>
      <c r="L49" s="9">
        <f>Solver!J22</f>
        <v>0</v>
      </c>
      <c r="M49" s="9">
        <f>Solver!K22</f>
        <v>0</v>
      </c>
      <c r="N49" s="9">
        <f>Solver!L22</f>
        <v>2</v>
      </c>
      <c r="O49" s="9">
        <f>Solver!M22</f>
        <v>0</v>
      </c>
      <c r="P49" s="9">
        <f>Solver!N22</f>
        <v>0</v>
      </c>
      <c r="Q49" s="9">
        <f>Solver!O22</f>
        <v>0</v>
      </c>
      <c r="R49" s="92">
        <f>Solver!P22</f>
        <v>0</v>
      </c>
    </row>
    <row r="50" spans="1:18" hidden="1" x14ac:dyDescent="0.35">
      <c r="A50" s="60" t="str">
        <f>Solver!A23</f>
        <v>Corona 2</v>
      </c>
      <c r="B50" s="9">
        <f>Solver!B23</f>
        <v>0</v>
      </c>
      <c r="E50" s="9">
        <f>Solver!C23</f>
        <v>0</v>
      </c>
      <c r="F50" s="9">
        <f>Solver!D23</f>
        <v>0</v>
      </c>
      <c r="G50" s="9">
        <f>Solver!E23</f>
        <v>0</v>
      </c>
      <c r="H50" s="9">
        <f>Solver!F23</f>
        <v>0</v>
      </c>
      <c r="I50" s="9">
        <f>Solver!G23</f>
        <v>9</v>
      </c>
      <c r="J50" s="9">
        <f>Solver!H23</f>
        <v>0</v>
      </c>
      <c r="K50" s="9">
        <f>Solver!I23</f>
        <v>0</v>
      </c>
      <c r="L50" s="9">
        <f>Solver!J23</f>
        <v>0</v>
      </c>
      <c r="M50" s="9">
        <f>Solver!K23</f>
        <v>0</v>
      </c>
      <c r="N50" s="9">
        <f>Solver!L23</f>
        <v>3</v>
      </c>
      <c r="O50" s="9">
        <f>Solver!M23</f>
        <v>0</v>
      </c>
      <c r="P50" s="9">
        <f>Solver!N23</f>
        <v>0</v>
      </c>
      <c r="Q50" s="9">
        <f>Solver!O23</f>
        <v>0</v>
      </c>
      <c r="R50" s="92">
        <f>Solver!P23</f>
        <v>0</v>
      </c>
    </row>
    <row r="51" spans="1:18" hidden="1" x14ac:dyDescent="0.35">
      <c r="A51" s="60" t="str">
        <f>Solver!A24</f>
        <v>Corona verdenking</v>
      </c>
      <c r="B51" s="9">
        <f>Solver!B24</f>
        <v>0</v>
      </c>
      <c r="E51" s="9">
        <f>Solver!C24</f>
        <v>0</v>
      </c>
      <c r="F51" s="9">
        <f>Solver!D24</f>
        <v>0</v>
      </c>
      <c r="G51" s="9">
        <f>Solver!E24</f>
        <v>0</v>
      </c>
      <c r="H51" s="9">
        <f>Solver!F24</f>
        <v>6</v>
      </c>
      <c r="I51" s="9">
        <f>Solver!G24</f>
        <v>0</v>
      </c>
      <c r="J51" s="9">
        <f>Solver!H24</f>
        <v>0</v>
      </c>
      <c r="K51" s="9">
        <f>Solver!I24</f>
        <v>0</v>
      </c>
      <c r="L51" s="9">
        <f>Solver!J24</f>
        <v>0</v>
      </c>
      <c r="M51" s="9">
        <f>Solver!K24</f>
        <v>0</v>
      </c>
      <c r="N51" s="9">
        <f>Solver!L24</f>
        <v>0</v>
      </c>
      <c r="O51" s="9">
        <f>Solver!M24</f>
        <v>0</v>
      </c>
      <c r="P51" s="9">
        <f>Solver!N24</f>
        <v>0</v>
      </c>
      <c r="Q51" s="9">
        <f>Solver!O24</f>
        <v>0</v>
      </c>
      <c r="R51" s="92">
        <f>Solver!P24</f>
        <v>0</v>
      </c>
    </row>
    <row r="52" spans="1:18" hidden="1" x14ac:dyDescent="0.35">
      <c r="A52" s="60" t="str">
        <f>Solver!A25</f>
        <v>SEH corona</v>
      </c>
      <c r="B52" s="9">
        <f>Solver!B25</f>
        <v>0</v>
      </c>
      <c r="E52" s="9">
        <f>Solver!C25</f>
        <v>0</v>
      </c>
      <c r="F52" s="9">
        <f>Solver!D25</f>
        <v>0</v>
      </c>
      <c r="G52" s="9">
        <f>Solver!E25</f>
        <v>0</v>
      </c>
      <c r="H52" s="9">
        <f>Solver!F25</f>
        <v>0</v>
      </c>
      <c r="I52" s="9">
        <f>Solver!G25</f>
        <v>0</v>
      </c>
      <c r="J52" s="9">
        <f>Solver!H25</f>
        <v>0</v>
      </c>
      <c r="K52" s="9">
        <f>Solver!I25</f>
        <v>12</v>
      </c>
      <c r="L52" s="9">
        <f>Solver!J25</f>
        <v>0</v>
      </c>
      <c r="M52" s="9">
        <f>Solver!K25</f>
        <v>0</v>
      </c>
      <c r="N52" s="9">
        <f>Solver!L25</f>
        <v>4</v>
      </c>
      <c r="O52" s="9">
        <f>Solver!M25</f>
        <v>0</v>
      </c>
      <c r="P52" s="9">
        <f>Solver!N25</f>
        <v>0</v>
      </c>
      <c r="Q52" s="9">
        <f>Solver!O25</f>
        <v>0</v>
      </c>
      <c r="R52" s="92">
        <f>Solver!P25</f>
        <v>0</v>
      </c>
    </row>
    <row r="53" spans="1:18" hidden="1" x14ac:dyDescent="0.35">
      <c r="A53" s="60" t="str">
        <f>Solver!A26</f>
        <v>Afdeling nieuw</v>
      </c>
      <c r="B53" s="9">
        <f>Solver!B26</f>
        <v>0</v>
      </c>
      <c r="E53" s="9">
        <f>Solver!C26</f>
        <v>0</v>
      </c>
      <c r="F53" s="9">
        <f>Solver!D26</f>
        <v>0</v>
      </c>
      <c r="G53" s="9">
        <f>Solver!E26</f>
        <v>0</v>
      </c>
      <c r="H53" s="9">
        <f>Solver!F26</f>
        <v>0</v>
      </c>
      <c r="I53" s="9">
        <f>Solver!G26</f>
        <v>0</v>
      </c>
      <c r="J53" s="9">
        <f>Solver!H26</f>
        <v>0</v>
      </c>
      <c r="K53" s="9">
        <f>Solver!I26</f>
        <v>0</v>
      </c>
      <c r="L53" s="9">
        <f>Solver!J26</f>
        <v>0</v>
      </c>
      <c r="M53" s="9">
        <f>Solver!K26</f>
        <v>0</v>
      </c>
      <c r="N53" s="9">
        <f>Solver!L26</f>
        <v>0</v>
      </c>
      <c r="O53" s="9">
        <f>Solver!M26</f>
        <v>0</v>
      </c>
      <c r="P53" s="9">
        <f>Solver!N26</f>
        <v>0</v>
      </c>
      <c r="Q53" s="9">
        <f>Solver!O26</f>
        <v>0</v>
      </c>
      <c r="R53" s="92">
        <f>Solver!P26</f>
        <v>0</v>
      </c>
    </row>
    <row r="54" spans="1:18" hidden="1" x14ac:dyDescent="0.35">
      <c r="A54" s="60" t="str">
        <f>Solver!A27</f>
        <v>Aantal in gebruik Corona</v>
      </c>
      <c r="B54" s="9">
        <f>Solver!B27</f>
        <v>0</v>
      </c>
      <c r="E54" s="9">
        <f>Solver!C27</f>
        <v>0</v>
      </c>
      <c r="F54" s="9">
        <f>Solver!D27</f>
        <v>0</v>
      </c>
      <c r="G54" s="9">
        <f>Solver!E27</f>
        <v>0</v>
      </c>
      <c r="H54" s="9">
        <f>Solver!F27</f>
        <v>14</v>
      </c>
      <c r="I54" s="9">
        <f>Solver!G27</f>
        <v>9</v>
      </c>
      <c r="J54" s="9">
        <f>Solver!H27</f>
        <v>9</v>
      </c>
      <c r="K54" s="9">
        <f>Solver!I27</f>
        <v>12</v>
      </c>
      <c r="L54" s="9">
        <f>Solver!J27</f>
        <v>0</v>
      </c>
      <c r="M54" s="9">
        <f>Solver!K27</f>
        <v>0</v>
      </c>
      <c r="N54" s="9">
        <f>Solver!L27</f>
        <v>9</v>
      </c>
      <c r="O54" s="9">
        <f>Solver!M27</f>
        <v>0</v>
      </c>
      <c r="P54" s="9">
        <f>Solver!N27</f>
        <v>0</v>
      </c>
      <c r="Q54" s="9">
        <f>Solver!O27</f>
        <v>0</v>
      </c>
      <c r="R54" s="92">
        <f>Solver!P27</f>
        <v>6</v>
      </c>
    </row>
    <row r="55" spans="1:18" hidden="1" x14ac:dyDescent="0.35">
      <c r="A55" s="60"/>
      <c r="B55" s="9"/>
      <c r="E55" s="9"/>
      <c r="F55" s="9"/>
      <c r="G55" s="9"/>
      <c r="H55" s="9"/>
      <c r="I55" s="9"/>
      <c r="J55" s="9"/>
      <c r="K55" s="9"/>
      <c r="L55" s="9"/>
      <c r="M55" s="9"/>
      <c r="N55" s="9"/>
      <c r="O55" s="9"/>
      <c r="P55" s="9"/>
      <c r="Q55" s="9"/>
      <c r="R55" s="92"/>
    </row>
    <row r="56" spans="1:18" s="1" customFormat="1" hidden="1" x14ac:dyDescent="0.35">
      <c r="A56" s="93" t="str">
        <f>Solver!A20</f>
        <v>Aantallen</v>
      </c>
      <c r="B56" s="90" t="str">
        <f>Solver!Q20</f>
        <v>SEH-arsten AIOS/ANIOS</v>
      </c>
      <c r="E56" s="90" t="str">
        <f>Solver!R20</f>
        <v>Tropenarts</v>
      </c>
      <c r="F56" s="90" t="str">
        <f>Solver!S20</f>
        <v>Ziekenhuisartsen</v>
      </c>
      <c r="G56" s="90" t="str">
        <f>Solver!T20</f>
        <v>Ziekenhuisartsen AIOS/ANIOS</v>
      </c>
      <c r="H56" s="90" t="str">
        <f>Solver!U20</f>
        <v>Overige MS</v>
      </c>
      <c r="I56" s="90" t="str">
        <f>Solver!V20</f>
        <v>Overig AIOS/ANIOS</v>
      </c>
      <c r="J56" s="90" t="str">
        <f>Solver!W20</f>
        <v>Specialisme A</v>
      </c>
      <c r="K56" s="90" t="str">
        <f>Solver!X20</f>
        <v>Specialisme B</v>
      </c>
      <c r="L56" s="90" t="str">
        <f>Solver!Y20</f>
        <v>Specialisme C</v>
      </c>
      <c r="M56" s="90" t="str">
        <f>Solver!Z20</f>
        <v>Specialisme D</v>
      </c>
      <c r="N56" s="90" t="str">
        <f>Solver!AA20</f>
        <v>Specialisme E</v>
      </c>
      <c r="O56" s="90" t="str">
        <f>Solver!AB20</f>
        <v>Specialisme F</v>
      </c>
      <c r="P56" s="90" t="str">
        <f>Solver!AC20</f>
        <v>Specialisme G</v>
      </c>
      <c r="Q56" s="90" t="str">
        <f>Solver!AD20</f>
        <v>Specialisme H</v>
      </c>
      <c r="R56" s="94" t="str">
        <f>Solver!AE20</f>
        <v>Specialisme I</v>
      </c>
    </row>
    <row r="57" spans="1:18" hidden="1" x14ac:dyDescent="0.35">
      <c r="A57" s="60" t="str">
        <f>Solver!A21</f>
        <v>IC corona</v>
      </c>
      <c r="B57" s="9">
        <f>Solver!Q21</f>
        <v>0</v>
      </c>
      <c r="E57" s="9">
        <f>Solver!R21</f>
        <v>0</v>
      </c>
      <c r="F57" s="9">
        <f>Solver!S21</f>
        <v>0</v>
      </c>
      <c r="G57" s="9">
        <f>Solver!T21</f>
        <v>0</v>
      </c>
      <c r="H57" s="9">
        <f>Solver!U21</f>
        <v>0</v>
      </c>
      <c r="I57" s="9">
        <f>Solver!V21</f>
        <v>0</v>
      </c>
      <c r="J57" s="9">
        <f>Solver!W21</f>
        <v>0</v>
      </c>
      <c r="K57" s="9">
        <f>Solver!X21</f>
        <v>0</v>
      </c>
      <c r="L57" s="9">
        <f>Solver!Y21</f>
        <v>0</v>
      </c>
      <c r="M57" s="9">
        <f>Solver!Z21</f>
        <v>0</v>
      </c>
      <c r="N57" s="9">
        <f>Solver!AA21</f>
        <v>0</v>
      </c>
      <c r="O57" s="9">
        <f>Solver!AB21</f>
        <v>0</v>
      </c>
      <c r="P57" s="9">
        <f>Solver!AC21</f>
        <v>0</v>
      </c>
      <c r="Q57" s="9">
        <f>Solver!AD21</f>
        <v>0</v>
      </c>
      <c r="R57" s="92">
        <f>Solver!AE21</f>
        <v>0</v>
      </c>
    </row>
    <row r="58" spans="1:18" hidden="1" x14ac:dyDescent="0.35">
      <c r="A58" s="60" t="str">
        <f>Solver!A22</f>
        <v>Corona High Care</v>
      </c>
      <c r="B58" s="9">
        <f>Solver!Q22</f>
        <v>0</v>
      </c>
      <c r="E58" s="9">
        <f>Solver!R22</f>
        <v>0</v>
      </c>
      <c r="F58" s="9">
        <f>Solver!S22</f>
        <v>0</v>
      </c>
      <c r="G58" s="9">
        <f>Solver!T22</f>
        <v>0</v>
      </c>
      <c r="H58" s="9">
        <f>Solver!U22</f>
        <v>0</v>
      </c>
      <c r="I58" s="9">
        <f>Solver!V22</f>
        <v>0</v>
      </c>
      <c r="J58" s="9">
        <f>Solver!W22</f>
        <v>0</v>
      </c>
      <c r="K58" s="9">
        <f>Solver!X22</f>
        <v>0</v>
      </c>
      <c r="L58" s="9">
        <f>Solver!Y22</f>
        <v>0</v>
      </c>
      <c r="M58" s="9">
        <f>Solver!Z22</f>
        <v>0</v>
      </c>
      <c r="N58" s="9">
        <f>Solver!AA22</f>
        <v>0</v>
      </c>
      <c r="O58" s="9">
        <f>Solver!AB22</f>
        <v>0</v>
      </c>
      <c r="P58" s="9">
        <f>Solver!AC22</f>
        <v>0</v>
      </c>
      <c r="Q58" s="9">
        <f>Solver!AD22</f>
        <v>0</v>
      </c>
      <c r="R58" s="92">
        <f>Solver!AE22</f>
        <v>0</v>
      </c>
    </row>
    <row r="59" spans="1:18" hidden="1" x14ac:dyDescent="0.35">
      <c r="A59" s="60" t="str">
        <f>Solver!A23</f>
        <v>Corona 2</v>
      </c>
      <c r="B59" s="9">
        <f>Solver!Q23</f>
        <v>0</v>
      </c>
      <c r="E59" s="9">
        <f>Solver!R23</f>
        <v>0</v>
      </c>
      <c r="F59" s="9">
        <f>Solver!S23</f>
        <v>0</v>
      </c>
      <c r="G59" s="9">
        <f>Solver!T23</f>
        <v>0</v>
      </c>
      <c r="H59" s="9">
        <f>Solver!U23</f>
        <v>0</v>
      </c>
      <c r="I59" s="9">
        <f>Solver!V23</f>
        <v>0</v>
      </c>
      <c r="J59" s="9">
        <f>Solver!W23</f>
        <v>0</v>
      </c>
      <c r="K59" s="9">
        <f>Solver!X23</f>
        <v>0</v>
      </c>
      <c r="L59" s="9">
        <f>Solver!Y23</f>
        <v>0</v>
      </c>
      <c r="M59" s="9">
        <f>Solver!Z23</f>
        <v>0</v>
      </c>
      <c r="N59" s="9">
        <f>Solver!AA23</f>
        <v>0</v>
      </c>
      <c r="O59" s="9">
        <f>Solver!AB23</f>
        <v>0</v>
      </c>
      <c r="P59" s="9">
        <f>Solver!AC23</f>
        <v>0</v>
      </c>
      <c r="Q59" s="9">
        <f>Solver!AD23</f>
        <v>0</v>
      </c>
      <c r="R59" s="92">
        <f>Solver!AE23</f>
        <v>0</v>
      </c>
    </row>
    <row r="60" spans="1:18" hidden="1" x14ac:dyDescent="0.35">
      <c r="A60" s="60" t="str">
        <f>Solver!A24</f>
        <v>Corona verdenking</v>
      </c>
      <c r="B60" s="9">
        <f>Solver!Q24</f>
        <v>0</v>
      </c>
      <c r="E60" s="9">
        <f>Solver!R24</f>
        <v>0</v>
      </c>
      <c r="F60" s="9">
        <f>Solver!S24</f>
        <v>0</v>
      </c>
      <c r="G60" s="9">
        <f>Solver!T24</f>
        <v>0</v>
      </c>
      <c r="H60" s="9">
        <f>Solver!U24</f>
        <v>0</v>
      </c>
      <c r="I60" s="9">
        <f>Solver!V24</f>
        <v>0</v>
      </c>
      <c r="J60" s="9">
        <f>Solver!W24</f>
        <v>0</v>
      </c>
      <c r="K60" s="9">
        <f>Solver!X24</f>
        <v>0</v>
      </c>
      <c r="L60" s="9">
        <f>Solver!Y24</f>
        <v>0</v>
      </c>
      <c r="M60" s="9">
        <f>Solver!Z24</f>
        <v>0</v>
      </c>
      <c r="N60" s="9">
        <f>Solver!AA24</f>
        <v>0</v>
      </c>
      <c r="O60" s="9">
        <f>Solver!AB24</f>
        <v>0</v>
      </c>
      <c r="P60" s="9">
        <f>Solver!AC24</f>
        <v>0</v>
      </c>
      <c r="Q60" s="9">
        <f>Solver!AD24</f>
        <v>0</v>
      </c>
      <c r="R60" s="92">
        <f>Solver!AE24</f>
        <v>0</v>
      </c>
    </row>
    <row r="61" spans="1:18" hidden="1" x14ac:dyDescent="0.35">
      <c r="A61" s="60" t="str">
        <f>Solver!A25</f>
        <v>SEH corona</v>
      </c>
      <c r="B61" s="9">
        <f>Solver!Q25</f>
        <v>6</v>
      </c>
      <c r="E61" s="9">
        <f>Solver!R25</f>
        <v>0</v>
      </c>
      <c r="F61" s="9">
        <f>Solver!S25</f>
        <v>0</v>
      </c>
      <c r="G61" s="9">
        <f>Solver!T25</f>
        <v>0</v>
      </c>
      <c r="H61" s="9">
        <f>Solver!U25</f>
        <v>0</v>
      </c>
      <c r="I61" s="9">
        <f>Solver!V25</f>
        <v>0</v>
      </c>
      <c r="J61" s="9">
        <f>Solver!W25</f>
        <v>0</v>
      </c>
      <c r="K61" s="9">
        <f>Solver!X25</f>
        <v>0</v>
      </c>
      <c r="L61" s="9">
        <f>Solver!Y25</f>
        <v>0</v>
      </c>
      <c r="M61" s="9">
        <f>Solver!Z25</f>
        <v>0</v>
      </c>
      <c r="N61" s="9">
        <f>Solver!AA25</f>
        <v>0</v>
      </c>
      <c r="O61" s="9">
        <f>Solver!AB25</f>
        <v>0</v>
      </c>
      <c r="P61" s="9">
        <f>Solver!AC25</f>
        <v>0</v>
      </c>
      <c r="Q61" s="9">
        <f>Solver!AD25</f>
        <v>0</v>
      </c>
      <c r="R61" s="92">
        <f>Solver!AE25</f>
        <v>0</v>
      </c>
    </row>
    <row r="62" spans="1:18" hidden="1" x14ac:dyDescent="0.35">
      <c r="A62" s="60" t="str">
        <f>Solver!A26</f>
        <v>Afdeling nieuw</v>
      </c>
      <c r="B62" s="9">
        <f>Solver!Q26</f>
        <v>0</v>
      </c>
      <c r="E62" s="9">
        <f>Solver!R26</f>
        <v>0</v>
      </c>
      <c r="F62" s="9">
        <f>Solver!S26</f>
        <v>0</v>
      </c>
      <c r="G62" s="9">
        <f>Solver!T26</f>
        <v>0</v>
      </c>
      <c r="H62" s="9">
        <f>Solver!U26</f>
        <v>0</v>
      </c>
      <c r="I62" s="9">
        <f>Solver!V26</f>
        <v>0</v>
      </c>
      <c r="J62" s="9">
        <f>Solver!W26</f>
        <v>0</v>
      </c>
      <c r="K62" s="9">
        <f>Solver!X26</f>
        <v>0</v>
      </c>
      <c r="L62" s="9">
        <f>Solver!Y26</f>
        <v>0</v>
      </c>
      <c r="M62" s="9">
        <f>Solver!Z26</f>
        <v>0</v>
      </c>
      <c r="N62" s="9">
        <f>Solver!AA26</f>
        <v>0</v>
      </c>
      <c r="O62" s="9">
        <f>Solver!AB26</f>
        <v>0</v>
      </c>
      <c r="P62" s="9">
        <f>Solver!AC26</f>
        <v>0</v>
      </c>
      <c r="Q62" s="9">
        <f>Solver!AD26</f>
        <v>0</v>
      </c>
      <c r="R62" s="92">
        <f>Solver!AE26</f>
        <v>0</v>
      </c>
    </row>
    <row r="63" spans="1:18" ht="15" hidden="1" thickBot="1" x14ac:dyDescent="0.4">
      <c r="A63" s="63" t="str">
        <f>Solver!A27</f>
        <v>Aantal in gebruik Corona</v>
      </c>
      <c r="B63" s="95">
        <f>Solver!Q27</f>
        <v>6</v>
      </c>
      <c r="E63" s="95">
        <f>Solver!R27</f>
        <v>0</v>
      </c>
      <c r="F63" s="95">
        <f>Solver!S27</f>
        <v>0</v>
      </c>
      <c r="G63" s="95">
        <f>Solver!T27</f>
        <v>0</v>
      </c>
      <c r="H63" s="95">
        <f>Solver!U27</f>
        <v>0</v>
      </c>
      <c r="I63" s="95">
        <f>Solver!V27</f>
        <v>0</v>
      </c>
      <c r="J63" s="95">
        <f>Solver!W27</f>
        <v>0</v>
      </c>
      <c r="K63" s="95">
        <f>Solver!X27</f>
        <v>0</v>
      </c>
      <c r="L63" s="95">
        <f>Solver!Y27</f>
        <v>0</v>
      </c>
      <c r="M63" s="9">
        <f>Solver!Z27</f>
        <v>0</v>
      </c>
      <c r="N63" s="9">
        <f>Solver!AA27</f>
        <v>0</v>
      </c>
      <c r="O63" s="9">
        <f>Solver!AB27</f>
        <v>0</v>
      </c>
      <c r="P63" s="9">
        <f>Solver!AC27</f>
        <v>0</v>
      </c>
      <c r="Q63" s="95">
        <f>Solver!AD27</f>
        <v>0</v>
      </c>
      <c r="R63" s="96">
        <f>Solver!AE27</f>
        <v>0</v>
      </c>
    </row>
    <row r="64" spans="1:18" x14ac:dyDescent="0.35">
      <c r="M64" s="145"/>
      <c r="N64" s="145"/>
      <c r="O64" s="145"/>
      <c r="P64" s="145"/>
    </row>
    <row r="65" spans="13:16" x14ac:dyDescent="0.35">
      <c r="M65" s="145"/>
      <c r="N65" s="145"/>
      <c r="O65" s="145"/>
      <c r="P65" s="145"/>
    </row>
    <row r="66" spans="13:16" x14ac:dyDescent="0.35">
      <c r="M66" s="145"/>
      <c r="N66" s="145"/>
      <c r="O66" s="145"/>
      <c r="P66" s="145"/>
    </row>
    <row r="67" spans="13:16" x14ac:dyDescent="0.35">
      <c r="M67" s="145"/>
      <c r="N67" s="145"/>
      <c r="O67" s="145"/>
      <c r="P67" s="145"/>
    </row>
    <row r="68" spans="13:16" x14ac:dyDescent="0.35">
      <c r="M68" s="145"/>
      <c r="N68" s="145"/>
      <c r="O68" s="145"/>
      <c r="P68" s="145"/>
    </row>
    <row r="69" spans="13:16" x14ac:dyDescent="0.35">
      <c r="M69" s="145"/>
      <c r="N69" s="145"/>
      <c r="O69" s="145"/>
      <c r="P69" s="145"/>
    </row>
    <row r="70" spans="13:16" x14ac:dyDescent="0.35">
      <c r="M70" s="145"/>
      <c r="N70" s="145"/>
      <c r="O70" s="145"/>
      <c r="P70" s="145"/>
    </row>
    <row r="71" spans="13:16" x14ac:dyDescent="0.35">
      <c r="M71" s="145"/>
      <c r="N71" s="145"/>
      <c r="O71" s="145"/>
      <c r="P71" s="145"/>
    </row>
    <row r="72" spans="13:16" x14ac:dyDescent="0.35">
      <c r="M72" s="145"/>
      <c r="N72" s="145"/>
      <c r="O72" s="145"/>
      <c r="P72" s="145"/>
    </row>
    <row r="73" spans="13:16" x14ac:dyDescent="0.35">
      <c r="M73" s="145"/>
      <c r="N73" s="145"/>
      <c r="O73" s="145"/>
      <c r="P73" s="145"/>
    </row>
    <row r="74" spans="13:16" x14ac:dyDescent="0.35">
      <c r="M74" s="145"/>
      <c r="N74" s="145"/>
      <c r="O74" s="145"/>
      <c r="P74" s="145"/>
    </row>
    <row r="75" spans="13:16" x14ac:dyDescent="0.35">
      <c r="M75" s="145"/>
      <c r="N75" s="145"/>
      <c r="O75" s="145"/>
      <c r="P75" s="145"/>
    </row>
    <row r="76" spans="13:16" x14ac:dyDescent="0.35">
      <c r="M76" s="145"/>
      <c r="N76" s="145"/>
      <c r="O76" s="145"/>
      <c r="P76" s="145"/>
    </row>
    <row r="77" spans="13:16" x14ac:dyDescent="0.35">
      <c r="M77" s="9"/>
      <c r="N77" s="9"/>
      <c r="O77" s="9"/>
      <c r="P77" s="9"/>
    </row>
  </sheetData>
  <sheetProtection algorithmName="SHA-512" hashValue="fID1srakMw1aq86d/GpcU+yOa/Nj6fpqTJrOHyhBsU/nqAlfMxTqxoquVkp/7OMc9bpLIUduwRrD6SNc+ydRvQ==" saltValue="m1H7x5opEXCjnYJBLJ++vQ==" spinCount="100000" sheet="1" objects="1" scenarios="1"/>
  <mergeCells count="3">
    <mergeCell ref="M7:P23"/>
    <mergeCell ref="M25:P36"/>
    <mergeCell ref="M37:P45"/>
  </mergeCells>
  <conditionalFormatting sqref="D2">
    <cfRule type="cellIs" dxfId="2" priority="9" operator="equal">
      <formula>$F$2</formula>
    </cfRule>
  </conditionalFormatting>
  <conditionalFormatting sqref="D3">
    <cfRule type="cellIs" dxfId="1" priority="8" operator="equal">
      <formula>$F$3</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Increment_t">
                <anchor moveWithCells="1" sizeWithCells="1">
                  <from>
                    <xdr:col>10</xdr:col>
                    <xdr:colOff>152400</xdr:colOff>
                    <xdr:row>4</xdr:row>
                    <xdr:rowOff>50800</xdr:rowOff>
                  </from>
                  <to>
                    <xdr:col>11</xdr:col>
                    <xdr:colOff>723900</xdr:colOff>
                    <xdr:row>7</xdr:row>
                    <xdr:rowOff>12700</xdr:rowOff>
                  </to>
                </anchor>
              </controlPr>
            </control>
          </mc:Choice>
        </mc:AlternateContent>
        <mc:AlternateContent xmlns:mc="http://schemas.openxmlformats.org/markup-compatibility/2006">
          <mc:Choice Requires="x14">
            <control shapeId="3077" r:id="rId5" name="Button 5">
              <controlPr defaultSize="0" print="0" autoFill="0" autoPict="0" macro="[0]!Reset">
                <anchor moveWithCells="1" sizeWithCells="1">
                  <from>
                    <xdr:col>11</xdr:col>
                    <xdr:colOff>825500</xdr:colOff>
                    <xdr:row>0</xdr:row>
                    <xdr:rowOff>177800</xdr:rowOff>
                  </from>
                  <to>
                    <xdr:col>12</xdr:col>
                    <xdr:colOff>1384300</xdr:colOff>
                    <xdr:row>3</xdr:row>
                    <xdr:rowOff>101600</xdr:rowOff>
                  </to>
                </anchor>
              </controlPr>
            </control>
          </mc:Choice>
        </mc:AlternateContent>
        <mc:AlternateContent xmlns:mc="http://schemas.openxmlformats.org/markup-compatibility/2006">
          <mc:Choice Requires="x14">
            <control shapeId="3078" r:id="rId6" name="Button 6">
              <controlPr locked="0" defaultSize="0" print="0" autoFill="0" autoPict="0" macro="[0]!Solve_corona">
                <anchor moveWithCells="1" sizeWithCells="1">
                  <from>
                    <xdr:col>10</xdr:col>
                    <xdr:colOff>152400</xdr:colOff>
                    <xdr:row>0</xdr:row>
                    <xdr:rowOff>165100</xdr:rowOff>
                  </from>
                  <to>
                    <xdr:col>11</xdr:col>
                    <xdr:colOff>723900</xdr:colOff>
                    <xdr:row>3</xdr:row>
                    <xdr:rowOff>101600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75E55-D142-4D69-B579-58C93EBB39DF}">
  <sheetPr codeName="Sheet8"/>
  <dimension ref="A1:AH29"/>
  <sheetViews>
    <sheetView workbookViewId="0">
      <selection activeCell="B1" sqref="B1"/>
    </sheetView>
  </sheetViews>
  <sheetFormatPr defaultColWidth="8.81640625" defaultRowHeight="14.5" x14ac:dyDescent="0.35"/>
  <cols>
    <col min="1" max="1" width="31.36328125" customWidth="1"/>
    <col min="2" max="2" width="14.1796875" customWidth="1"/>
    <col min="3" max="4" width="11.81640625" customWidth="1"/>
    <col min="7" max="7" width="12.1796875" customWidth="1"/>
    <col min="8" max="8" width="13.36328125" customWidth="1"/>
    <col min="11" max="11" width="11.6328125" customWidth="1"/>
    <col min="12" max="12" width="12.453125" customWidth="1"/>
    <col min="14" max="14" width="11" customWidth="1"/>
    <col min="15" max="15" width="13.81640625" customWidth="1"/>
    <col min="17" max="17" width="10.81640625" customWidth="1"/>
    <col min="18" max="18" width="13.1796875" customWidth="1"/>
    <col min="19" max="19" width="9.6328125" customWidth="1"/>
  </cols>
  <sheetData>
    <row r="1" spans="1:32" x14ac:dyDescent="0.35">
      <c r="A1" t="s">
        <v>23</v>
      </c>
      <c r="B1">
        <f>SUM(AH21:AH25)</f>
        <v>0</v>
      </c>
    </row>
    <row r="3" spans="1:32" x14ac:dyDescent="0.35">
      <c r="A3" s="5" t="s">
        <v>27</v>
      </c>
      <c r="B3" t="str">
        <f>Resources!B1</f>
        <v>Anesthesist</v>
      </c>
      <c r="C3" t="str">
        <f>Resources!C1</f>
        <v>Anesthesist AIOS/ANIOS</v>
      </c>
      <c r="D3" t="str">
        <f>Resources!D1</f>
        <v>Cardioloog</v>
      </c>
      <c r="E3" t="str">
        <f>Resources!E1</f>
        <v>Cardioloog AIOS/ANIOS</v>
      </c>
      <c r="F3" t="str">
        <f>Resources!F1</f>
        <v>Chirurg</v>
      </c>
      <c r="G3" t="str">
        <f>Resources!G1</f>
        <v>Chirurg AIOS/ANIOS</v>
      </c>
      <c r="H3" t="str">
        <f>Resources!H1</f>
        <v>Geriater</v>
      </c>
      <c r="I3" t="str">
        <f>Resources!I1</f>
        <v>Geriater AIOS/ANIOS</v>
      </c>
      <c r="J3" t="str">
        <f>Resources!J1</f>
        <v>Huisarts (HAIO)</v>
      </c>
      <c r="K3" t="str">
        <f>Resources!K1</f>
        <v>IC-arts</v>
      </c>
      <c r="L3" t="str">
        <f>Resources!L1</f>
        <v>Internist</v>
      </c>
      <c r="M3" t="str">
        <f>Resources!M1</f>
        <v>Internist AIOS/ANIOS</v>
      </c>
      <c r="N3" t="str">
        <f>Resources!N1</f>
        <v>Longarts</v>
      </c>
      <c r="O3" t="str">
        <f>Resources!O1</f>
        <v>Longarts AIOS/ANIOS</v>
      </c>
      <c r="P3" t="str">
        <f>Resources!P1</f>
        <v>SEH-artsen</v>
      </c>
      <c r="Q3" t="str">
        <f>Resources!Q1</f>
        <v>SEH-arsten AIOS/ANIOS</v>
      </c>
      <c r="R3" t="str">
        <f>Resources!R1</f>
        <v>Tropenarts</v>
      </c>
      <c r="S3" t="str">
        <f>Resources!S1</f>
        <v>Ziekenhuisartsen</v>
      </c>
      <c r="T3" t="str">
        <f>Resources!T1</f>
        <v>Ziekenhuisartsen AIOS/ANIOS</v>
      </c>
      <c r="U3" t="str">
        <f>Resources!U1</f>
        <v>Overige MS</v>
      </c>
      <c r="V3" t="str">
        <f>Resources!V1</f>
        <v>Overig AIOS/ANIOS</v>
      </c>
      <c r="W3" t="str">
        <f>Resources!W1</f>
        <v>Specialisme A</v>
      </c>
      <c r="X3" t="str">
        <f>Resources!X1</f>
        <v>Specialisme B</v>
      </c>
      <c r="Y3" t="str">
        <f>Resources!Y1</f>
        <v>Specialisme C</v>
      </c>
      <c r="Z3" t="str">
        <f>Resources!Z1</f>
        <v>Specialisme D</v>
      </c>
      <c r="AA3" t="str">
        <f>Resources!AA1</f>
        <v>Specialisme E</v>
      </c>
      <c r="AB3" t="str">
        <f>Resources!AB1</f>
        <v>Specialisme F</v>
      </c>
      <c r="AC3" t="str">
        <f>Resources!AC1</f>
        <v>Specialisme G</v>
      </c>
      <c r="AD3" t="str">
        <f>Resources!AD1</f>
        <v>Specialisme H</v>
      </c>
      <c r="AE3" t="str">
        <f>Resources!AE1</f>
        <v>Specialisme I</v>
      </c>
      <c r="AF3" t="s">
        <v>24</v>
      </c>
    </row>
    <row r="4" spans="1:32" x14ac:dyDescent="0.35">
      <c r="A4" t="str">
        <f>Resources!A2</f>
        <v>IC corona</v>
      </c>
      <c r="B4">
        <f>Resources!B2</f>
        <v>1</v>
      </c>
      <c r="C4">
        <f>Resources!C2</f>
        <v>1</v>
      </c>
      <c r="D4">
        <f>Resources!D2</f>
        <v>0</v>
      </c>
      <c r="E4">
        <f>Resources!E2</f>
        <v>0</v>
      </c>
      <c r="F4">
        <f>Resources!F2</f>
        <v>1</v>
      </c>
      <c r="G4">
        <f>Resources!G2</f>
        <v>1</v>
      </c>
      <c r="H4">
        <f>Resources!H2</f>
        <v>0</v>
      </c>
      <c r="I4">
        <f>Resources!I2</f>
        <v>0</v>
      </c>
      <c r="J4">
        <f>Resources!J2</f>
        <v>0</v>
      </c>
      <c r="K4">
        <f>Resources!K2</f>
        <v>1</v>
      </c>
      <c r="L4">
        <f>Resources!L2</f>
        <v>1</v>
      </c>
      <c r="M4">
        <f>Resources!M2</f>
        <v>1</v>
      </c>
      <c r="N4">
        <f>Resources!N2</f>
        <v>1</v>
      </c>
      <c r="O4">
        <f>Resources!O2</f>
        <v>1</v>
      </c>
      <c r="P4">
        <f>Resources!P2</f>
        <v>1</v>
      </c>
      <c r="Q4">
        <f>Resources!Q2</f>
        <v>1</v>
      </c>
      <c r="R4">
        <f>Resources!R2</f>
        <v>1</v>
      </c>
      <c r="S4">
        <f>Resources!S2</f>
        <v>0</v>
      </c>
      <c r="T4">
        <f>Resources!T2</f>
        <v>0</v>
      </c>
      <c r="U4">
        <f>Resources!U2</f>
        <v>0</v>
      </c>
      <c r="V4">
        <f>Resources!V2</f>
        <v>0</v>
      </c>
      <c r="W4">
        <f>Resources!W2</f>
        <v>0</v>
      </c>
      <c r="X4">
        <f>Resources!X2</f>
        <v>0</v>
      </c>
      <c r="Y4">
        <f>Resources!Y2</f>
        <v>0</v>
      </c>
      <c r="Z4">
        <f>Resources!Z2</f>
        <v>0</v>
      </c>
      <c r="AA4">
        <f>Resources!AA2</f>
        <v>0</v>
      </c>
      <c r="AB4">
        <f>Resources!AB2</f>
        <v>0</v>
      </c>
      <c r="AC4">
        <f>Resources!AC2</f>
        <v>0</v>
      </c>
      <c r="AD4">
        <f>Resources!AD2</f>
        <v>0</v>
      </c>
      <c r="AE4">
        <f>Resources!AE2</f>
        <v>0</v>
      </c>
      <c r="AF4">
        <f>(SUMPRODUCT(B4:AE4,B21:AE21)+AF21)*Parameters!E2/Parameters!C2</f>
        <v>1.1499999999999999</v>
      </c>
    </row>
    <row r="5" spans="1:32" x14ac:dyDescent="0.35">
      <c r="A5" t="str">
        <f>Resources!A3</f>
        <v>Corona High Care</v>
      </c>
      <c r="B5">
        <f>Resources!B3</f>
        <v>0</v>
      </c>
      <c r="C5">
        <f>Resources!C3</f>
        <v>0</v>
      </c>
      <c r="D5">
        <f>Resources!D3</f>
        <v>0</v>
      </c>
      <c r="E5">
        <f>Resources!E3</f>
        <v>0</v>
      </c>
      <c r="F5">
        <f>Resources!F3</f>
        <v>1</v>
      </c>
      <c r="G5">
        <f>Resources!G3</f>
        <v>1</v>
      </c>
      <c r="H5">
        <f>Resources!H3</f>
        <v>1</v>
      </c>
      <c r="I5">
        <f>Resources!I3</f>
        <v>1</v>
      </c>
      <c r="J5">
        <f>Resources!J3</f>
        <v>0</v>
      </c>
      <c r="K5">
        <f>Resources!K3</f>
        <v>0</v>
      </c>
      <c r="L5">
        <f>Resources!L3</f>
        <v>1</v>
      </c>
      <c r="M5">
        <f>Resources!M3</f>
        <v>1</v>
      </c>
      <c r="N5">
        <f>Resources!N3</f>
        <v>1</v>
      </c>
      <c r="O5">
        <f>Resources!O3</f>
        <v>1</v>
      </c>
      <c r="P5">
        <f>Resources!P3</f>
        <v>0</v>
      </c>
      <c r="Q5">
        <f>Resources!Q3</f>
        <v>0</v>
      </c>
      <c r="R5">
        <f>Resources!R3</f>
        <v>0</v>
      </c>
      <c r="S5">
        <f>Resources!S3</f>
        <v>1</v>
      </c>
      <c r="T5">
        <f>Resources!T3</f>
        <v>1</v>
      </c>
      <c r="U5">
        <f>Resources!U3</f>
        <v>0</v>
      </c>
      <c r="V5">
        <f>Resources!V3</f>
        <v>0</v>
      </c>
      <c r="W5">
        <f>Resources!W3</f>
        <v>0</v>
      </c>
      <c r="X5">
        <f>Resources!X3</f>
        <v>0</v>
      </c>
      <c r="Y5">
        <f>Resources!Y3</f>
        <v>0</v>
      </c>
      <c r="Z5">
        <f>Resources!Z3</f>
        <v>0</v>
      </c>
      <c r="AA5">
        <f>Resources!AA3</f>
        <v>0</v>
      </c>
      <c r="AB5">
        <f>Resources!AB3</f>
        <v>0</v>
      </c>
      <c r="AC5">
        <f>Resources!AC3</f>
        <v>0</v>
      </c>
      <c r="AD5">
        <f>Resources!AD3</f>
        <v>0</v>
      </c>
      <c r="AE5">
        <f>Resources!AE3</f>
        <v>0</v>
      </c>
      <c r="AF5">
        <f>(SUMPRODUCT(B5:AE5,B22:AE22)+AF22)*Parameters!E3/Parameters!C3</f>
        <v>3.6416666666666666</v>
      </c>
    </row>
    <row r="6" spans="1:32" x14ac:dyDescent="0.35">
      <c r="A6" t="str">
        <f>Resources!A4</f>
        <v>Corona 2</v>
      </c>
      <c r="B6">
        <f>Resources!B4</f>
        <v>0</v>
      </c>
      <c r="C6">
        <f>Resources!C4</f>
        <v>0</v>
      </c>
      <c r="D6">
        <f>Resources!D4</f>
        <v>0</v>
      </c>
      <c r="E6">
        <f>Resources!E4</f>
        <v>0</v>
      </c>
      <c r="F6">
        <f>Resources!F4</f>
        <v>1</v>
      </c>
      <c r="G6">
        <f>Resources!G4</f>
        <v>1</v>
      </c>
      <c r="H6">
        <f>Resources!H4</f>
        <v>1</v>
      </c>
      <c r="I6">
        <f>Resources!I4</f>
        <v>1</v>
      </c>
      <c r="J6">
        <f>Resources!J4</f>
        <v>0</v>
      </c>
      <c r="K6">
        <f>Resources!K4</f>
        <v>0</v>
      </c>
      <c r="L6">
        <f>Resources!L4</f>
        <v>1</v>
      </c>
      <c r="M6">
        <f>Resources!M4</f>
        <v>1</v>
      </c>
      <c r="N6">
        <f>Resources!N4</f>
        <v>1</v>
      </c>
      <c r="O6">
        <f>Resources!O4</f>
        <v>1</v>
      </c>
      <c r="P6">
        <f>Resources!P4</f>
        <v>0</v>
      </c>
      <c r="Q6">
        <f>Resources!Q4</f>
        <v>0</v>
      </c>
      <c r="R6">
        <f>Resources!R4</f>
        <v>0</v>
      </c>
      <c r="S6">
        <f>Resources!S4</f>
        <v>1</v>
      </c>
      <c r="T6">
        <f>Resources!T4</f>
        <v>1</v>
      </c>
      <c r="U6">
        <f>Resources!U4</f>
        <v>0</v>
      </c>
      <c r="V6">
        <f>Resources!V4</f>
        <v>0</v>
      </c>
      <c r="W6">
        <f>Resources!W4</f>
        <v>0</v>
      </c>
      <c r="X6">
        <f>Resources!X4</f>
        <v>0</v>
      </c>
      <c r="Y6">
        <f>Resources!Y4</f>
        <v>0</v>
      </c>
      <c r="Z6">
        <f>Resources!Z4</f>
        <v>0</v>
      </c>
      <c r="AA6">
        <f>Resources!AA4</f>
        <v>0</v>
      </c>
      <c r="AB6">
        <f>Resources!AB4</f>
        <v>0</v>
      </c>
      <c r="AC6">
        <f>Resources!AC4</f>
        <v>0</v>
      </c>
      <c r="AD6">
        <f>Resources!AD4</f>
        <v>0</v>
      </c>
      <c r="AE6">
        <f>Resources!AE4</f>
        <v>0</v>
      </c>
      <c r="AF6">
        <f>(SUMPRODUCT(B6:AE6,B23:AE23)+AF23)*Parameters!E4/Parameters!C4</f>
        <v>2.2999999999999998</v>
      </c>
    </row>
    <row r="7" spans="1:32" x14ac:dyDescent="0.35">
      <c r="A7" t="str">
        <f>Resources!A5</f>
        <v>Corona verdenking</v>
      </c>
      <c r="B7">
        <f>Resources!B5</f>
        <v>0</v>
      </c>
      <c r="C7">
        <f>Resources!C5</f>
        <v>0</v>
      </c>
      <c r="D7">
        <f>Resources!D5</f>
        <v>0</v>
      </c>
      <c r="E7">
        <f>Resources!E5</f>
        <v>0</v>
      </c>
      <c r="F7">
        <f>Resources!F5</f>
        <v>1</v>
      </c>
      <c r="G7">
        <f>Resources!G5</f>
        <v>1</v>
      </c>
      <c r="H7">
        <f>Resources!H5</f>
        <v>1</v>
      </c>
      <c r="I7">
        <f>Resources!I5</f>
        <v>1</v>
      </c>
      <c r="J7">
        <f>Resources!J5</f>
        <v>0</v>
      </c>
      <c r="K7">
        <f>Resources!K5</f>
        <v>0</v>
      </c>
      <c r="L7">
        <f>Resources!L5</f>
        <v>1</v>
      </c>
      <c r="M7">
        <f>Resources!M5</f>
        <v>1</v>
      </c>
      <c r="N7">
        <f>Resources!N5</f>
        <v>1</v>
      </c>
      <c r="O7">
        <f>Resources!O5</f>
        <v>1</v>
      </c>
      <c r="P7">
        <f>Resources!P5</f>
        <v>0</v>
      </c>
      <c r="Q7">
        <f>Resources!Q5</f>
        <v>0</v>
      </c>
      <c r="R7">
        <f>Resources!R5</f>
        <v>0</v>
      </c>
      <c r="S7">
        <f>Resources!S5</f>
        <v>1</v>
      </c>
      <c r="T7">
        <f>Resources!T5</f>
        <v>1</v>
      </c>
      <c r="U7">
        <f>Resources!U5</f>
        <v>0</v>
      </c>
      <c r="V7">
        <f>Resources!V5</f>
        <v>0</v>
      </c>
      <c r="W7">
        <f>Resources!W5</f>
        <v>0</v>
      </c>
      <c r="X7">
        <f>Resources!X5</f>
        <v>0</v>
      </c>
      <c r="Y7">
        <f>Resources!Y5</f>
        <v>0</v>
      </c>
      <c r="Z7">
        <f>Resources!Z5</f>
        <v>0</v>
      </c>
      <c r="AA7">
        <f>Resources!AA5</f>
        <v>0</v>
      </c>
      <c r="AB7">
        <f>Resources!AB5</f>
        <v>0</v>
      </c>
      <c r="AC7">
        <f>Resources!AC5</f>
        <v>0</v>
      </c>
      <c r="AD7">
        <f>Resources!AD5</f>
        <v>0</v>
      </c>
      <c r="AE7">
        <f>Resources!AE5</f>
        <v>0</v>
      </c>
      <c r="AF7">
        <f>(SUMPRODUCT(B7:AE7,B24:AE24)+AF24)*Parameters!E5/Parameters!C5</f>
        <v>1.1499999999999999</v>
      </c>
    </row>
    <row r="8" spans="1:32" x14ac:dyDescent="0.35">
      <c r="A8" t="str">
        <f>Resources!A6</f>
        <v>SEH corona</v>
      </c>
      <c r="B8">
        <f>Resources!B6</f>
        <v>0</v>
      </c>
      <c r="C8">
        <f>Resources!C6</f>
        <v>0</v>
      </c>
      <c r="D8">
        <f>Resources!D6</f>
        <v>0</v>
      </c>
      <c r="E8">
        <f>Resources!E6</f>
        <v>0</v>
      </c>
      <c r="F8">
        <f>Resources!F6</f>
        <v>1</v>
      </c>
      <c r="G8">
        <f>Resources!G6</f>
        <v>1</v>
      </c>
      <c r="H8">
        <f>Resources!H6</f>
        <v>1</v>
      </c>
      <c r="I8">
        <f>Resources!I6</f>
        <v>1</v>
      </c>
      <c r="J8">
        <f>Resources!J6</f>
        <v>0</v>
      </c>
      <c r="K8">
        <f>Resources!K6</f>
        <v>0</v>
      </c>
      <c r="L8">
        <f>Resources!L6</f>
        <v>1</v>
      </c>
      <c r="M8">
        <f>Resources!M6</f>
        <v>1</v>
      </c>
      <c r="N8">
        <f>Resources!N6</f>
        <v>1</v>
      </c>
      <c r="O8">
        <f>Resources!O6</f>
        <v>1</v>
      </c>
      <c r="P8">
        <f>Resources!P6</f>
        <v>1</v>
      </c>
      <c r="Q8">
        <f>Resources!Q6</f>
        <v>1</v>
      </c>
      <c r="R8">
        <f>Resources!R6</f>
        <v>0</v>
      </c>
      <c r="S8">
        <f>Resources!S6</f>
        <v>0</v>
      </c>
      <c r="T8">
        <f>Resources!T6</f>
        <v>0</v>
      </c>
      <c r="U8">
        <f>Resources!U6</f>
        <v>0</v>
      </c>
      <c r="V8">
        <f>Resources!V6</f>
        <v>0</v>
      </c>
      <c r="W8">
        <f>Resources!W6</f>
        <v>0</v>
      </c>
      <c r="X8">
        <f>Resources!X6</f>
        <v>0</v>
      </c>
      <c r="Y8">
        <f>Resources!Y6</f>
        <v>0</v>
      </c>
      <c r="Z8">
        <f>Resources!Z6</f>
        <v>0</v>
      </c>
      <c r="AA8">
        <f>Resources!AA6</f>
        <v>0</v>
      </c>
      <c r="AB8">
        <f>Resources!AB6</f>
        <v>0</v>
      </c>
      <c r="AC8">
        <f>Resources!AC6</f>
        <v>0</v>
      </c>
      <c r="AD8">
        <f>Resources!AD6</f>
        <v>0</v>
      </c>
      <c r="AE8">
        <f>Resources!AE6</f>
        <v>0</v>
      </c>
      <c r="AF8">
        <f>(SUMPRODUCT(B8:AE8,B25:AE25)+AF25)*Parameters!E6/Parameters!C6</f>
        <v>4.2166666666666668</v>
      </c>
    </row>
    <row r="9" spans="1:32" x14ac:dyDescent="0.35">
      <c r="A9" t="str">
        <f>Resources!A7</f>
        <v>Afdeling nieuw</v>
      </c>
      <c r="B9">
        <f>Resources!B7</f>
        <v>0</v>
      </c>
      <c r="C9">
        <f>Resources!C7</f>
        <v>0</v>
      </c>
      <c r="D9">
        <f>Resources!D7</f>
        <v>0</v>
      </c>
      <c r="E9">
        <f>Resources!E7</f>
        <v>0</v>
      </c>
      <c r="F9">
        <f>Resources!F7</f>
        <v>0</v>
      </c>
      <c r="G9">
        <f>Resources!G7</f>
        <v>0</v>
      </c>
      <c r="H9">
        <f>Resources!H7</f>
        <v>0</v>
      </c>
      <c r="I9">
        <f>Resources!I7</f>
        <v>0</v>
      </c>
      <c r="J9">
        <f>Resources!J7</f>
        <v>0</v>
      </c>
      <c r="K9">
        <f>Resources!K7</f>
        <v>0</v>
      </c>
      <c r="L9">
        <f>Resources!L7</f>
        <v>0</v>
      </c>
      <c r="M9">
        <f>Resources!M7</f>
        <v>0</v>
      </c>
      <c r="N9">
        <f>Resources!N7</f>
        <v>0</v>
      </c>
      <c r="O9">
        <f>Resources!O7</f>
        <v>0</v>
      </c>
      <c r="P9">
        <f>Resources!P7</f>
        <v>0</v>
      </c>
      <c r="Q9">
        <f>Resources!Q7</f>
        <v>0</v>
      </c>
      <c r="R9">
        <f>Resources!R7</f>
        <v>0</v>
      </c>
      <c r="S9">
        <f>Resources!S7</f>
        <v>0</v>
      </c>
      <c r="T9">
        <f>Resources!T7</f>
        <v>0</v>
      </c>
      <c r="U9">
        <f>Resources!U7</f>
        <v>0</v>
      </c>
      <c r="V9">
        <f>Resources!V7</f>
        <v>0</v>
      </c>
      <c r="W9">
        <f>Resources!W7</f>
        <v>0</v>
      </c>
      <c r="X9">
        <f>Resources!X7</f>
        <v>0</v>
      </c>
      <c r="Y9">
        <f>Resources!Y7</f>
        <v>0</v>
      </c>
      <c r="Z9">
        <f>Resources!Z7</f>
        <v>0</v>
      </c>
      <c r="AA9">
        <f>Resources!AA7</f>
        <v>0</v>
      </c>
      <c r="AB9">
        <f>Resources!AB7</f>
        <v>0</v>
      </c>
      <c r="AC9">
        <f>Resources!AC7</f>
        <v>0</v>
      </c>
      <c r="AD9">
        <f>Resources!AD7</f>
        <v>0</v>
      </c>
      <c r="AE9">
        <f>Resources!AE7</f>
        <v>0</v>
      </c>
      <c r="AF9">
        <f>(SUMPRODUCT(B9:AE9,B26:AE26)+AF26)*Parameters!E7/Parameters!C7</f>
        <v>0</v>
      </c>
    </row>
    <row r="10" spans="1:32" x14ac:dyDescent="0.35">
      <c r="A10" t="str">
        <f>Resources!A10</f>
        <v>Aantal beschikbaar Corona</v>
      </c>
      <c r="B10">
        <f>Resources!B10</f>
        <v>16</v>
      </c>
      <c r="C10">
        <f>Resources!C10</f>
        <v>2</v>
      </c>
      <c r="D10">
        <f>Resources!D10</f>
        <v>11</v>
      </c>
      <c r="E10">
        <f>Resources!E10</f>
        <v>10</v>
      </c>
      <c r="F10">
        <f>Resources!F10</f>
        <v>14</v>
      </c>
      <c r="G10">
        <f>Resources!G10</f>
        <v>9</v>
      </c>
      <c r="H10">
        <f>Resources!H10</f>
        <v>9</v>
      </c>
      <c r="I10">
        <f>Resources!I10</f>
        <v>12</v>
      </c>
      <c r="J10">
        <f>Resources!J10</f>
        <v>12</v>
      </c>
      <c r="K10">
        <f>Resources!K10</f>
        <v>7</v>
      </c>
      <c r="L10">
        <f>Resources!L10</f>
        <v>21</v>
      </c>
      <c r="M10">
        <f>Resources!M10</f>
        <v>14</v>
      </c>
      <c r="N10">
        <f>Resources!N10</f>
        <v>8</v>
      </c>
      <c r="O10">
        <f>Resources!O10</f>
        <v>5</v>
      </c>
      <c r="P10">
        <f>Resources!P10</f>
        <v>13</v>
      </c>
      <c r="Q10">
        <f>Resources!Q10</f>
        <v>6</v>
      </c>
      <c r="R10">
        <f>Resources!R10</f>
        <v>0</v>
      </c>
      <c r="S10">
        <f>Resources!S10</f>
        <v>2</v>
      </c>
      <c r="T10">
        <f>Resources!T10</f>
        <v>5</v>
      </c>
      <c r="U10">
        <f>Resources!U10</f>
        <v>0</v>
      </c>
      <c r="V10">
        <f>Resources!V10</f>
        <v>0</v>
      </c>
      <c r="W10">
        <f>Resources!W10</f>
        <v>0</v>
      </c>
      <c r="X10">
        <f>Resources!X10</f>
        <v>0</v>
      </c>
      <c r="Y10">
        <f>Resources!Y10</f>
        <v>0</v>
      </c>
      <c r="Z10">
        <f>Resources!Z10</f>
        <v>0</v>
      </c>
      <c r="AA10">
        <f>Resources!AA10</f>
        <v>0</v>
      </c>
      <c r="AB10">
        <f>Resources!AB10</f>
        <v>0</v>
      </c>
      <c r="AC10">
        <f>Resources!AC10</f>
        <v>0</v>
      </c>
      <c r="AD10">
        <f>Resources!AD10</f>
        <v>0</v>
      </c>
      <c r="AE10">
        <f>Resources!AE10</f>
        <v>0</v>
      </c>
    </row>
    <row r="11" spans="1:32" x14ac:dyDescent="0.35">
      <c r="H11" s="4"/>
      <c r="I11" s="4"/>
      <c r="J11" s="4"/>
      <c r="K11" s="4"/>
      <c r="L11" s="4"/>
      <c r="M11" s="4"/>
    </row>
    <row r="12" spans="1:32" x14ac:dyDescent="0.35">
      <c r="A12" s="5" t="s">
        <v>26</v>
      </c>
      <c r="B12" t="s">
        <v>59</v>
      </c>
      <c r="C12" t="s">
        <v>60</v>
      </c>
      <c r="D12" t="s">
        <v>61</v>
      </c>
      <c r="E12" t="s">
        <v>62</v>
      </c>
      <c r="F12" t="s">
        <v>63</v>
      </c>
      <c r="H12" t="s">
        <v>28</v>
      </c>
      <c r="J12" s="5" t="s">
        <v>29</v>
      </c>
      <c r="K12" s="4"/>
      <c r="L12" s="4"/>
      <c r="M12" s="4"/>
    </row>
    <row r="13" spans="1:32" x14ac:dyDescent="0.35">
      <c r="A13" t="str">
        <f>Resources!A2</f>
        <v>IC corona</v>
      </c>
      <c r="B13">
        <f>Model!E2</f>
        <v>7.4</v>
      </c>
      <c r="C13">
        <f>ROUNDUP($B13*Parameters!J2,0)</f>
        <v>1</v>
      </c>
      <c r="D13">
        <f>ROUNDUP($B13*Parameters!N2,0)</f>
        <v>0</v>
      </c>
      <c r="E13">
        <f>ROUNDUP($B13*Parameters!R2,0)</f>
        <v>0</v>
      </c>
      <c r="F13">
        <f>ROUNDUP($B13*Parameters!V2,0)</f>
        <v>1</v>
      </c>
      <c r="H13" s="6">
        <f>(1/24)*(MOD(Parameters!H2-Parameters!G2,24)*C13+MOD(Parameters!L2-Parameters!K2,24)*D13+MOD(Parameters!P2-Parameters!O2,24)*E13+MOD(Parameters!T2-Parameters!S2,24)*F13)</f>
        <v>1</v>
      </c>
      <c r="J13">
        <f t="shared" ref="J13:J18" si="0">AF21</f>
        <v>0</v>
      </c>
      <c r="K13" s="4"/>
      <c r="L13" s="4"/>
      <c r="M13" s="4"/>
    </row>
    <row r="14" spans="1:32" x14ac:dyDescent="0.35">
      <c r="A14" t="str">
        <f>Resources!A3</f>
        <v>Corona High Care</v>
      </c>
      <c r="B14">
        <f>Model!E3</f>
        <v>21.549999999999997</v>
      </c>
      <c r="C14">
        <f>ROUNDUP($B14*Parameters!J3,0)</f>
        <v>4</v>
      </c>
      <c r="D14">
        <f>ROUNDUP($B14*Parameters!N3,0)</f>
        <v>0</v>
      </c>
      <c r="E14">
        <f>ROUNDUP($B14*Parameters!R3,0)</f>
        <v>4</v>
      </c>
      <c r="F14">
        <f>ROUNDUP($B14*Parameters!V3,0)</f>
        <v>2</v>
      </c>
      <c r="H14" s="6">
        <f>(1/24)*(MOD(Parameters!H3-Parameters!G3,24)*C14+MOD(Parameters!L3-Parameters!K3,24)*D14+MOD(Parameters!P3-Parameters!O3,24)*E14+MOD(Parameters!T3-Parameters!S3,24)*F14)</f>
        <v>3.583333333333333</v>
      </c>
      <c r="J14">
        <f t="shared" si="0"/>
        <v>0</v>
      </c>
      <c r="K14" s="4"/>
      <c r="L14" s="4"/>
      <c r="M14" s="4"/>
    </row>
    <row r="15" spans="1:32" x14ac:dyDescent="0.35">
      <c r="A15" t="str">
        <f>Resources!A4</f>
        <v>Corona 2</v>
      </c>
      <c r="B15">
        <f>Model!E4</f>
        <v>20</v>
      </c>
      <c r="C15">
        <f>ROUNDUP($B15*Parameters!J4,0)</f>
        <v>3</v>
      </c>
      <c r="D15">
        <f>ROUNDUP($B15*Parameters!N4,0)</f>
        <v>0</v>
      </c>
      <c r="E15">
        <f>ROUNDUP($B15*Parameters!R4,0)</f>
        <v>2</v>
      </c>
      <c r="F15">
        <f>ROUNDUP($B15*Parameters!V4,0)</f>
        <v>1</v>
      </c>
      <c r="H15" s="6">
        <f>(1/24)*(MOD(Parameters!H4-Parameters!G4,24)*C15+MOD(Parameters!L4-Parameters!K4,24)*D15+MOD(Parameters!P4-Parameters!O4,24)*E15+MOD(Parameters!T4-Parameters!S4,24)*F15)</f>
        <v>2.208333333333333</v>
      </c>
      <c r="J15">
        <f t="shared" si="0"/>
        <v>0</v>
      </c>
      <c r="K15" s="4"/>
      <c r="L15" s="4"/>
      <c r="M15" s="4"/>
    </row>
    <row r="16" spans="1:32" x14ac:dyDescent="0.35">
      <c r="A16" t="str">
        <f>Resources!A5</f>
        <v>Corona verdenking</v>
      </c>
      <c r="B16">
        <f>Model!E5</f>
        <v>6.5</v>
      </c>
      <c r="C16">
        <f>ROUNDUP($B16*Parameters!J5,0)</f>
        <v>1</v>
      </c>
      <c r="D16">
        <f>ROUNDUP($B16*Parameters!N5,0)</f>
        <v>0</v>
      </c>
      <c r="E16">
        <f>ROUNDUP($B16*Parameters!R5,0)</f>
        <v>1</v>
      </c>
      <c r="F16">
        <f>ROUNDUP($B16*Parameters!V5,0)</f>
        <v>1</v>
      </c>
      <c r="H16" s="6">
        <f>(1/24)*(MOD(Parameters!H5-Parameters!G5,24)*C16+MOD(Parameters!L5-Parameters!K5,24)*D16+MOD(Parameters!P5-Parameters!O5,24)*E16+MOD(Parameters!T5-Parameters!S5,24)*F16)</f>
        <v>1.0833333333333333</v>
      </c>
      <c r="J16">
        <f t="shared" si="0"/>
        <v>0</v>
      </c>
      <c r="K16" s="4"/>
      <c r="L16" s="4"/>
      <c r="M16" s="4"/>
    </row>
    <row r="17" spans="1:34" x14ac:dyDescent="0.35">
      <c r="A17" t="str">
        <f>Resources!A6</f>
        <v>SEH corona</v>
      </c>
      <c r="B17">
        <f>Model!B6</f>
        <v>65</v>
      </c>
      <c r="C17">
        <f>ROUNDUP($B17*Parameters!J6,0)</f>
        <v>3</v>
      </c>
      <c r="D17">
        <f>ROUNDUP($B17*Parameters!N6,0)</f>
        <v>2</v>
      </c>
      <c r="E17">
        <f>ROUNDUP($B17*Parameters!R6,0)</f>
        <v>3</v>
      </c>
      <c r="F17">
        <f>ROUNDUP($B17*Parameters!V6,0)</f>
        <v>3</v>
      </c>
      <c r="H17" s="6">
        <f>(1/24)*(MOD(Parameters!H6-Parameters!G6,24)*C17+MOD(Parameters!L6-Parameters!K6,24)*D17+MOD(Parameters!P6-Parameters!O6,24)*E17+MOD(Parameters!T6-Parameters!S6,24)*F17)</f>
        <v>4.1875</v>
      </c>
      <c r="J17">
        <f t="shared" si="0"/>
        <v>0</v>
      </c>
    </row>
    <row r="18" spans="1:34" x14ac:dyDescent="0.35">
      <c r="A18" t="str">
        <f>Resources!A7</f>
        <v>Afdeling nieuw</v>
      </c>
      <c r="B18">
        <f>Model!E7</f>
        <v>0</v>
      </c>
      <c r="C18">
        <f>ROUNDUP($B18*Parameters!J7,0)</f>
        <v>0</v>
      </c>
      <c r="D18">
        <f>ROUNDUP($B18*Parameters!N7,0)</f>
        <v>0</v>
      </c>
      <c r="E18">
        <f>ROUNDUP($B18*Parameters!R7,0)</f>
        <v>0</v>
      </c>
      <c r="F18">
        <f>ROUNDUP($B18*Parameters!V7,0)</f>
        <v>0</v>
      </c>
      <c r="H18" s="6">
        <f>(1/24)*(MOD(Parameters!H7-Parameters!G7,24)*C18+MOD(Parameters!L7-Parameters!K7,24)*D18+MOD(Parameters!P7-Parameters!O7,24)*E18+MOD(Parameters!T7-Parameters!S7,24)*F18)</f>
        <v>0</v>
      </c>
      <c r="J18">
        <f t="shared" si="0"/>
        <v>0</v>
      </c>
    </row>
    <row r="20" spans="1:34" x14ac:dyDescent="0.35">
      <c r="A20" s="5" t="s">
        <v>25</v>
      </c>
      <c r="B20" t="str">
        <f>Resources!B1</f>
        <v>Anesthesist</v>
      </c>
      <c r="C20" t="str">
        <f>Resources!C1</f>
        <v>Anesthesist AIOS/ANIOS</v>
      </c>
      <c r="D20" t="str">
        <f>Resources!D1</f>
        <v>Cardioloog</v>
      </c>
      <c r="E20" t="str">
        <f>Resources!E1</f>
        <v>Cardioloog AIOS/ANIOS</v>
      </c>
      <c r="F20" t="str">
        <f>Resources!F1</f>
        <v>Chirurg</v>
      </c>
      <c r="G20" t="str">
        <f>Resources!G1</f>
        <v>Chirurg AIOS/ANIOS</v>
      </c>
      <c r="H20" t="str">
        <f>Resources!H1</f>
        <v>Geriater</v>
      </c>
      <c r="I20" t="str">
        <f>Resources!I1</f>
        <v>Geriater AIOS/ANIOS</v>
      </c>
      <c r="J20" t="str">
        <f>Resources!J1</f>
        <v>Huisarts (HAIO)</v>
      </c>
      <c r="K20" t="str">
        <f>Resources!K1</f>
        <v>IC-arts</v>
      </c>
      <c r="L20" t="str">
        <f>Resources!L1</f>
        <v>Internist</v>
      </c>
      <c r="M20" t="str">
        <f>Resources!M1</f>
        <v>Internist AIOS/ANIOS</v>
      </c>
      <c r="N20" t="str">
        <f>Resources!N1</f>
        <v>Longarts</v>
      </c>
      <c r="O20" t="str">
        <f>Resources!O1</f>
        <v>Longarts AIOS/ANIOS</v>
      </c>
      <c r="P20" t="str">
        <f>Resources!P1</f>
        <v>SEH-artsen</v>
      </c>
      <c r="Q20" t="str">
        <f>Resources!Q1</f>
        <v>SEH-arsten AIOS/ANIOS</v>
      </c>
      <c r="R20" t="str">
        <f>Resources!R1</f>
        <v>Tropenarts</v>
      </c>
      <c r="S20" t="str">
        <f>Resources!S1</f>
        <v>Ziekenhuisartsen</v>
      </c>
      <c r="T20" t="str">
        <f>Resources!T1</f>
        <v>Ziekenhuisartsen AIOS/ANIOS</v>
      </c>
      <c r="U20" t="str">
        <f>Resources!U1</f>
        <v>Overige MS</v>
      </c>
      <c r="V20" t="str">
        <f>Resources!V1</f>
        <v>Overig AIOS/ANIOS</v>
      </c>
      <c r="W20" t="str">
        <f>Resources!W1</f>
        <v>Specialisme A</v>
      </c>
      <c r="X20" t="str">
        <f>Resources!X1</f>
        <v>Specialisme B</v>
      </c>
      <c r="Y20" t="str">
        <f>Resources!Y1</f>
        <v>Specialisme C</v>
      </c>
      <c r="Z20" t="str">
        <f>Resources!Z1</f>
        <v>Specialisme D</v>
      </c>
      <c r="AA20" t="str">
        <f>Resources!AA1</f>
        <v>Specialisme E</v>
      </c>
      <c r="AB20" t="str">
        <f>Resources!AB1</f>
        <v>Specialisme F</v>
      </c>
      <c r="AC20" t="str">
        <f>Resources!AC1</f>
        <v>Specialisme G</v>
      </c>
      <c r="AD20" t="str">
        <f>Resources!AD1</f>
        <v>Specialisme H</v>
      </c>
      <c r="AE20" t="str">
        <f>Resources!AE1</f>
        <v>Specialisme I</v>
      </c>
      <c r="AF20" t="s">
        <v>29</v>
      </c>
      <c r="AG20" t="s">
        <v>126</v>
      </c>
      <c r="AH20" t="s">
        <v>127</v>
      </c>
    </row>
    <row r="21" spans="1:34" x14ac:dyDescent="0.35">
      <c r="A21" t="str">
        <f>Resources!A2</f>
        <v>IC corona</v>
      </c>
      <c r="B21">
        <v>0</v>
      </c>
      <c r="C21">
        <v>0</v>
      </c>
      <c r="D21">
        <v>0</v>
      </c>
      <c r="E21">
        <v>0</v>
      </c>
      <c r="F21">
        <v>0</v>
      </c>
      <c r="G21">
        <v>0</v>
      </c>
      <c r="H21">
        <v>0</v>
      </c>
      <c r="I21">
        <v>0</v>
      </c>
      <c r="J21">
        <v>0</v>
      </c>
      <c r="K21">
        <v>0</v>
      </c>
      <c r="L21">
        <v>0</v>
      </c>
      <c r="M21">
        <v>0</v>
      </c>
      <c r="N21">
        <v>0</v>
      </c>
      <c r="O21">
        <v>0</v>
      </c>
      <c r="P21">
        <v>6</v>
      </c>
      <c r="Q21">
        <v>0</v>
      </c>
      <c r="R21">
        <v>0</v>
      </c>
      <c r="S21">
        <v>0</v>
      </c>
      <c r="T21">
        <v>0</v>
      </c>
      <c r="U21">
        <v>0</v>
      </c>
      <c r="V21">
        <v>0</v>
      </c>
      <c r="W21">
        <v>0</v>
      </c>
      <c r="X21">
        <v>0</v>
      </c>
      <c r="Y21">
        <v>0</v>
      </c>
      <c r="Z21">
        <v>0</v>
      </c>
      <c r="AA21">
        <v>0</v>
      </c>
      <c r="AB21">
        <v>0</v>
      </c>
      <c r="AC21">
        <v>0</v>
      </c>
      <c r="AD21">
        <v>0</v>
      </c>
      <c r="AE21">
        <v>0</v>
      </c>
      <c r="AF21">
        <v>0</v>
      </c>
      <c r="AG21">
        <v>1000</v>
      </c>
      <c r="AH21">
        <f>AF21*AG21</f>
        <v>0</v>
      </c>
    </row>
    <row r="22" spans="1:34" x14ac:dyDescent="0.35">
      <c r="A22" t="str">
        <f>Resources!A3</f>
        <v>Corona High Care</v>
      </c>
      <c r="B22">
        <v>0</v>
      </c>
      <c r="C22">
        <v>0</v>
      </c>
      <c r="D22">
        <v>0</v>
      </c>
      <c r="E22">
        <v>0</v>
      </c>
      <c r="F22">
        <v>8</v>
      </c>
      <c r="G22">
        <v>0</v>
      </c>
      <c r="H22">
        <v>9</v>
      </c>
      <c r="I22">
        <v>0</v>
      </c>
      <c r="J22">
        <v>0</v>
      </c>
      <c r="K22">
        <v>0</v>
      </c>
      <c r="L22">
        <v>2</v>
      </c>
      <c r="M22">
        <v>0</v>
      </c>
      <c r="N22">
        <v>0</v>
      </c>
      <c r="O22">
        <v>0</v>
      </c>
      <c r="P22">
        <v>0</v>
      </c>
      <c r="Q22">
        <v>0</v>
      </c>
      <c r="R22">
        <v>0</v>
      </c>
      <c r="S22">
        <v>0</v>
      </c>
      <c r="T22">
        <v>0</v>
      </c>
      <c r="U22">
        <v>0</v>
      </c>
      <c r="V22">
        <v>0</v>
      </c>
      <c r="W22">
        <v>0</v>
      </c>
      <c r="X22">
        <v>0</v>
      </c>
      <c r="Y22">
        <v>0</v>
      </c>
      <c r="Z22">
        <v>0</v>
      </c>
      <c r="AA22">
        <v>0</v>
      </c>
      <c r="AB22">
        <v>0</v>
      </c>
      <c r="AC22">
        <v>0</v>
      </c>
      <c r="AD22">
        <v>0</v>
      </c>
      <c r="AE22">
        <v>0</v>
      </c>
      <c r="AF22">
        <v>0</v>
      </c>
      <c r="AG22">
        <v>500</v>
      </c>
      <c r="AH22">
        <f t="shared" ref="AH22:AH26" si="1">AF22*AG22</f>
        <v>0</v>
      </c>
    </row>
    <row r="23" spans="1:34" x14ac:dyDescent="0.35">
      <c r="A23" t="str">
        <f>Resources!A4</f>
        <v>Corona 2</v>
      </c>
      <c r="B23">
        <v>0</v>
      </c>
      <c r="C23">
        <v>0</v>
      </c>
      <c r="D23">
        <v>0</v>
      </c>
      <c r="E23">
        <v>0</v>
      </c>
      <c r="F23">
        <v>0</v>
      </c>
      <c r="G23">
        <v>9</v>
      </c>
      <c r="H23">
        <v>0</v>
      </c>
      <c r="I23">
        <v>0</v>
      </c>
      <c r="J23">
        <v>0</v>
      </c>
      <c r="K23">
        <v>0</v>
      </c>
      <c r="L23">
        <v>3</v>
      </c>
      <c r="M23">
        <v>0</v>
      </c>
      <c r="N23">
        <v>0</v>
      </c>
      <c r="O23">
        <v>0</v>
      </c>
      <c r="P23">
        <v>0</v>
      </c>
      <c r="Q23">
        <v>0</v>
      </c>
      <c r="R23">
        <v>0</v>
      </c>
      <c r="S23">
        <v>0</v>
      </c>
      <c r="T23">
        <v>0</v>
      </c>
      <c r="U23">
        <v>0</v>
      </c>
      <c r="V23">
        <v>0</v>
      </c>
      <c r="W23">
        <v>0</v>
      </c>
      <c r="X23">
        <v>0</v>
      </c>
      <c r="Y23">
        <v>0</v>
      </c>
      <c r="Z23">
        <v>0</v>
      </c>
      <c r="AA23">
        <v>0</v>
      </c>
      <c r="AB23">
        <v>0</v>
      </c>
      <c r="AC23">
        <v>0</v>
      </c>
      <c r="AD23">
        <v>0</v>
      </c>
      <c r="AE23">
        <v>0</v>
      </c>
      <c r="AF23">
        <v>0</v>
      </c>
      <c r="AG23">
        <v>1</v>
      </c>
      <c r="AH23">
        <f t="shared" si="1"/>
        <v>0</v>
      </c>
    </row>
    <row r="24" spans="1:34" x14ac:dyDescent="0.35">
      <c r="A24" t="str">
        <f>Resources!A5</f>
        <v>Corona verdenking</v>
      </c>
      <c r="B24">
        <v>0</v>
      </c>
      <c r="C24">
        <v>0</v>
      </c>
      <c r="D24">
        <v>0</v>
      </c>
      <c r="E24">
        <v>0</v>
      </c>
      <c r="F24">
        <v>6</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1</v>
      </c>
      <c r="AH24">
        <f t="shared" si="1"/>
        <v>0</v>
      </c>
    </row>
    <row r="25" spans="1:34" x14ac:dyDescent="0.35">
      <c r="A25" t="str">
        <f>Resources!A6</f>
        <v>SEH corona</v>
      </c>
      <c r="B25">
        <v>0</v>
      </c>
      <c r="C25">
        <v>0</v>
      </c>
      <c r="D25">
        <v>0</v>
      </c>
      <c r="E25">
        <v>0</v>
      </c>
      <c r="F25">
        <v>0</v>
      </c>
      <c r="G25">
        <v>0</v>
      </c>
      <c r="H25">
        <v>0</v>
      </c>
      <c r="I25">
        <v>12</v>
      </c>
      <c r="J25">
        <v>0</v>
      </c>
      <c r="K25">
        <v>0</v>
      </c>
      <c r="L25">
        <v>4</v>
      </c>
      <c r="M25">
        <v>0</v>
      </c>
      <c r="N25">
        <v>0</v>
      </c>
      <c r="O25">
        <v>0</v>
      </c>
      <c r="P25">
        <v>0</v>
      </c>
      <c r="Q25">
        <v>6</v>
      </c>
      <c r="R25">
        <v>0</v>
      </c>
      <c r="S25">
        <v>0</v>
      </c>
      <c r="T25">
        <v>0</v>
      </c>
      <c r="U25">
        <v>0</v>
      </c>
      <c r="V25">
        <v>0</v>
      </c>
      <c r="W25">
        <v>0</v>
      </c>
      <c r="X25">
        <v>0</v>
      </c>
      <c r="Y25">
        <v>0</v>
      </c>
      <c r="Z25">
        <v>0</v>
      </c>
      <c r="AA25">
        <v>0</v>
      </c>
      <c r="AB25">
        <v>0</v>
      </c>
      <c r="AC25">
        <v>0</v>
      </c>
      <c r="AD25">
        <v>0</v>
      </c>
      <c r="AE25">
        <v>0</v>
      </c>
      <c r="AF25">
        <v>0</v>
      </c>
      <c r="AG25">
        <v>1</v>
      </c>
      <c r="AH25">
        <f t="shared" si="1"/>
        <v>0</v>
      </c>
    </row>
    <row r="26" spans="1:34" x14ac:dyDescent="0.35">
      <c r="A26" t="str">
        <f>Resources!A7</f>
        <v>Afdeling nieuw</v>
      </c>
      <c r="B26">
        <v>0</v>
      </c>
      <c r="C26">
        <v>0</v>
      </c>
      <c r="D26">
        <v>0</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1</v>
      </c>
      <c r="AH26">
        <f t="shared" si="1"/>
        <v>0</v>
      </c>
    </row>
    <row r="27" spans="1:34" x14ac:dyDescent="0.35">
      <c r="A27" t="s">
        <v>64</v>
      </c>
      <c r="B27">
        <f>SUM(B21:B26)</f>
        <v>0</v>
      </c>
      <c r="C27">
        <f t="shared" ref="C27:AE27" si="2">SUM(C21:C26)</f>
        <v>0</v>
      </c>
      <c r="D27">
        <f t="shared" si="2"/>
        <v>0</v>
      </c>
      <c r="E27">
        <f t="shared" si="2"/>
        <v>0</v>
      </c>
      <c r="F27">
        <f t="shared" si="2"/>
        <v>14</v>
      </c>
      <c r="G27">
        <f t="shared" si="2"/>
        <v>9</v>
      </c>
      <c r="H27">
        <f t="shared" si="2"/>
        <v>9</v>
      </c>
      <c r="I27">
        <f t="shared" si="2"/>
        <v>12</v>
      </c>
      <c r="J27">
        <f t="shared" si="2"/>
        <v>0</v>
      </c>
      <c r="K27">
        <f t="shared" si="2"/>
        <v>0</v>
      </c>
      <c r="L27">
        <f t="shared" si="2"/>
        <v>9</v>
      </c>
      <c r="M27">
        <f t="shared" si="2"/>
        <v>0</v>
      </c>
      <c r="N27">
        <f t="shared" si="2"/>
        <v>0</v>
      </c>
      <c r="O27">
        <f t="shared" si="2"/>
        <v>0</v>
      </c>
      <c r="P27">
        <f t="shared" si="2"/>
        <v>6</v>
      </c>
      <c r="Q27">
        <f t="shared" si="2"/>
        <v>6</v>
      </c>
      <c r="R27">
        <f t="shared" si="2"/>
        <v>0</v>
      </c>
      <c r="S27">
        <f t="shared" si="2"/>
        <v>0</v>
      </c>
      <c r="T27">
        <f t="shared" si="2"/>
        <v>0</v>
      </c>
      <c r="U27">
        <f t="shared" si="2"/>
        <v>0</v>
      </c>
      <c r="V27">
        <f t="shared" si="2"/>
        <v>0</v>
      </c>
      <c r="W27">
        <f t="shared" si="2"/>
        <v>0</v>
      </c>
      <c r="X27">
        <f t="shared" si="2"/>
        <v>0</v>
      </c>
      <c r="Y27">
        <f t="shared" si="2"/>
        <v>0</v>
      </c>
      <c r="Z27">
        <f t="shared" si="2"/>
        <v>0</v>
      </c>
      <c r="AA27">
        <f t="shared" si="2"/>
        <v>0</v>
      </c>
      <c r="AB27">
        <f t="shared" si="2"/>
        <v>0</v>
      </c>
      <c r="AC27">
        <f t="shared" si="2"/>
        <v>0</v>
      </c>
      <c r="AD27">
        <f t="shared" si="2"/>
        <v>0</v>
      </c>
      <c r="AE27">
        <f t="shared" si="2"/>
        <v>0</v>
      </c>
    </row>
    <row r="29" spans="1:34" x14ac:dyDescent="0.35">
      <c r="A29" s="5"/>
    </row>
  </sheetData>
  <sheetProtection algorithmName="SHA-512" hashValue="GTPnd+q3ZHwNGRpAL6mj8BB4D2OuPQCOVNy7c41B099qsBekRbptymApmu5isniLMiHVrv143F1Tb9DBeHh/RA==" saltValue="wsKX0sMWd8piP3jaj91HNA==" spinCount="100000" sheet="1" objects="1" scenarios="1"/>
  <conditionalFormatting sqref="J13:J18">
    <cfRule type="cellIs" dxfId="0" priority="1" operator="greaterThan">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7A9928647A0E489CD2E4CC24AACE2E" ma:contentTypeVersion="11" ma:contentTypeDescription="Een nieuw document maken." ma:contentTypeScope="" ma:versionID="eea977e99b3cbcee4e95893d4b425bd2">
  <xsd:schema xmlns:xsd="http://www.w3.org/2001/XMLSchema" xmlns:xs="http://www.w3.org/2001/XMLSchema" xmlns:p="http://schemas.microsoft.com/office/2006/metadata/properties" xmlns:ns2="4d6baef5-a55b-473f-98c3-aa80bc07b2ed" xmlns:ns3="fa0d81e8-d680-4ce7-8549-34fa85e98b2a" targetNamespace="http://schemas.microsoft.com/office/2006/metadata/properties" ma:root="true" ma:fieldsID="4a5174fa4070d73380cef50d4fb98770" ns2:_="" ns3:_="">
    <xsd:import namespace="4d6baef5-a55b-473f-98c3-aa80bc07b2ed"/>
    <xsd:import namespace="fa0d81e8-d680-4ce7-8549-34fa85e98b2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6baef5-a55b-473f-98c3-aa80bc07b2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0d81e8-d680-4ce7-8549-34fa85e98b2a"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9F1CCC-1CF8-4335-A2CF-3069397900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6baef5-a55b-473f-98c3-aa80bc07b2ed"/>
    <ds:schemaRef ds:uri="fa0d81e8-d680-4ce7-8549-34fa85e98b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2D054E-D7A5-4831-B6C4-4A3FAF873AD3}">
  <ds:schemaRefs>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a8e1f3ba-54b4-46a9-90ec-70b5104b18f5"/>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E49FCC01-A8A8-4FD3-8FE4-1A318E94D5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Introductie</vt:lpstr>
      <vt:lpstr>Uitleg</vt:lpstr>
      <vt:lpstr>Transition</vt:lpstr>
      <vt:lpstr>Parameters</vt:lpstr>
      <vt:lpstr>Resources</vt:lpstr>
      <vt:lpstr>Graphs</vt:lpstr>
      <vt:lpstr>Model</vt:lpstr>
      <vt:lpstr>Solver</vt:lpstr>
      <vt:lpstr>Uitleg!_Hlk35934409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Quaedvlieg</dc:creator>
  <cp:lastModifiedBy>Marloes Botzen</cp:lastModifiedBy>
  <dcterms:created xsi:type="dcterms:W3CDTF">2020-03-19T12:12:54Z</dcterms:created>
  <dcterms:modified xsi:type="dcterms:W3CDTF">2020-03-26T15:52:02Z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0x010100C87A9928647A0E489CD2E4CC24AACE2E</vt:lpwstr>
  </property>
</Properties>
</file>